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CDBFB450-BE21-45B3-B2F1-5F6A376AA566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<sst xmlns="http://schemas.openxmlformats.org/spreadsheetml/2006/main" count="13154" uniqueCount="2710">
  <si>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</si>
  <si>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</si>
  <si>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</si>
  <si>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</si>
  <si>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</si>
  <si>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</si>
  <si>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</si>
  <si>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</si>
  <si>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</si>
  <si>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</si>
  <si>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</si>
  <si>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</si>
  <si>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</si>
  <si>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</si>
  <si>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</si>
  <si>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</si>
  <si>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</si>
  <si>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</si>
  <si>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</si>
  <si>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</si>
  <si>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</si>
  <si>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</si>
  <si>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</si>
  <si>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</si>
  <si>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</si>
  <si>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</si>
  <si>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</si>
  <si>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</si>
  <si>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</si>
  <si>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</si>
  <si>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</si>
  <si>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</si>
  <si>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</si>
  <si>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</si>
  <si>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</si>
  <si>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</si>
  <si>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</si>
  <si>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</si>
  <si>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</si>
  <si>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</si>
  <si>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</si>
  <si>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</si>
  <si>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</si>
  <si>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</si>
  <si>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</si>
  <si>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</si>
  <si>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</si>
  <si>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</si>
  <si>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</si>
  <si>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</si>
  <si>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</si>
  <si>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</si>
  <si>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</si>
  <si>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</si>
  <si>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</si>
  <si>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</si>
  <si>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</si>
  <si>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</si>
  <si>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</si>
  <si>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</si>
  <si>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</si>
  <si>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</si>
  <si>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</si>
  <si>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</si>
  <si>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</si>
  <si>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</si>
  <si>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</si>
  <si>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</si>
  <si>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</si>
  <si>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</si>
  <si>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</si>
  <si>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</si>
  <si>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</si>
  <si>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</si>
  <si>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</si>
  <si>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</si>
  <si>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</si>
  <si>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</si>
  <si>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</si>
  <si>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</si>
  <si>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</si>
  <si>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</si>
  <si>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</si>
  <si>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</si>
  <si>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</si>
  <si>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</si>
  <si>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</si>
  <si>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</si>
  <si>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</si>
  <si>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</si>
  <si>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</si>
  <si>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</si>
  <si>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</si>
  <si>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</si>
  <si>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</si>
  <si>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</si>
  <si>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</si>
  <si>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</si>
  <si>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</si>
  <si>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</si>
  <si>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</si>
  <si>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</si>
  <si>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</si>
  <si>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</si>
  <si>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</si>
  <si>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</si>
  <si>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</si>
  <si>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</si>
  <si>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</si>
  <si>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</si>
  <si>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</si>
  <si>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</si>
  <si>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</si>
  <si>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</si>
  <si>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</si>
  <si>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</si>
  <si>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</si>
  <si>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</si>
  <si>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</si>
  <si>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</si>
  <si>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</si>
  <si>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</si>
  <si>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</si>
  <si>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</si>
  <si>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</si>
  <si>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</si>
  <si>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</si>
  <si>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</si>
  <si>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</si>
  <si>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</si>
  <si>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</si>
  <si>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</si>
  <si>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</si>
  <si>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</si>
  <si>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</si>
  <si>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</si>
  <si>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</si>
  <si>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</si>
  <si>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</si>
  <si>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</si>
  <si>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</si>
  <si>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</si>
  <si>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</si>
  <si>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</si>
  <si>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</si>
  <si>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</si>
  <si>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</si>
  <si>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</si>
  <si>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</si>
  <si>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</si>
  <si>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</si>
  <si>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</si>
  <si>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</si>
  <si>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</si>
  <si>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</si>
  <si>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</si>
  <si>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</si>
  <si>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</si>
  <si>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</si>
  <si>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</si>
  <si>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</si>
  <si>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</si>
  <si>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</si>
  <si>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</si>
  <si>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</si>
  <si>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</si>
  <si>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</si>
  <si>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</si>
  <si>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</si>
  <si>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</si>
  <si>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</si>
  <si>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</si>
  <si>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</si>
  <si>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</si>
  <si>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</si>
  <si>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</si>
  <si>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</si>
  <si>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</si>
  <si>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</si>
  <si>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</si>
  <si>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</si>
  <si>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</si>
  <si>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</si>
  <si>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</si>
  <si>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</si>
  <si>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</si>
  <si>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</si>
  <si>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</si>
  <si>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</si>
  <si>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</si>
  <si>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</si>
  <si>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</si>
  <si>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</si>
  <si>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</si>
  <si>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</si>
  <si>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</si>
  <si>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</si>
  <si>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</si>
  <si>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</si>
  <si>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</si>
  <si>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</si>
  <si>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</si>
  <si>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</si>
  <si>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</si>
  <si>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</si>
  <si>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</si>
  <si>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</si>
  <si>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</si>
  <si>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</si>
  <si>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</si>
  <si>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</si>
  <si>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</si>
  <si>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</si>
  <si>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</si>
  <si>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</si>
  <si>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</si>
  <si>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</si>
  <si>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</si>
  <si>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</si>
  <si>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</si>
  <si>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</si>
  <si>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</si>
  <si>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</si>
  <si>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</si>
  <si>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</si>
  <si>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</si>
  <si>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</si>
  <si>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</si>
  <si>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</si>
  <si>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</si>
  <si>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</si>
  <si>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</si>
  <si>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</si>
  <si>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</si>
  <si>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</si>
  <si>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</si>
  <si>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</si>
  <si>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</si>
  <si>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</si>
  <si>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</si>
  <si>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</si>
  <si>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</si>
  <si>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</si>
  <si>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</si>
  <si>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</si>
  <si>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</si>
  <si>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</si>
  <si>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</si>
  <si>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</si>
  <si>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</si>
  <si>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</si>
  <si>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</si>
  <si>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</si>
  <si>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</si>
  <si>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</si>
  <si>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</si>
  <si>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</si>
  <si>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</si>
  <si>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</si>
  <si>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</si>
  <si>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</si>
  <si>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</si>
  <si>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</si>
  <si>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</si>
  <si>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</si>
  <si>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</si>
  <si>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</si>
  <si>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</si>
  <si>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</si>
  <si>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</si>
  <si>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</si>
  <si>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</si>
  <si>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</si>
  <si>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</si>
  <si>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</si>
  <si>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</si>
  <si>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</si>
  <si>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</si>
  <si>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</si>
  <si>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</si>
  <si>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</si>
  <si>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</si>
  <si>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</si>
  <si>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</si>
  <si>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</si>
  <si>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</si>
  <si>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</si>
  <si>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</si>
  <si>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</si>
  <si>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</si>
  <si>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</si>
  <si>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</si>
  <si>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</si>
  <si>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</si>
  <si>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</si>
  <si>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</si>
  <si>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</si>
  <si>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</si>
  <si>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</si>
  <si>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</si>
  <si>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</si>
  <si>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</si>
  <si>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</si>
  <si>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</si>
  <si>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</si>
  <si>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</si>
  <si>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</si>
  <si>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</si>
  <si>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</si>
  <si>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</si>
  <si>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</si>
  <si>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</si>
  <si>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</si>
  <si>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</si>
  <si>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</si>
  <si>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</si>
  <si>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</si>
  <si>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</si>
  <si>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</si>
  <si>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</si>
  <si>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</si>
  <si>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</si>
  <si>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</si>
  <si>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</si>
  <si>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</si>
  <si>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</si>
  <si>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</si>
  <si>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</si>
  <si>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</si>
  <si>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</si>
  <si>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</si>
  <si>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</si>
  <si>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</si>
  <si>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</si>
  <si>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</si>
  <si>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</si>
  <si>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</si>
  <si>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</si>
  <si>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</si>
  <si>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</si>
  <si>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</si>
  <si>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</si>
  <si>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</si>
  <si>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</si>
  <si>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</si>
  <si>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</si>
  <si>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</si>
  <si>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</si>
  <si>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</si>
  <si>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</si>
  <si>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</si>
  <si>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</si>
  <si>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</si>
  <si>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</si>
  <si>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</si>
  <si>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</si>
  <si>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</si>
  <si>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</si>
  <si>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</si>
  <si>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</si>
  <si>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</si>
  <si>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</si>
  <si>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</si>
  <si>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</si>
  <si>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</si>
  <si>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</si>
  <si>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</si>
  <si>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</si>
  <si>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</si>
  <si>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</si>
  <si>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</si>
  <si>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</si>
  <si>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</si>
  <si>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</si>
  <si>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</si>
  <si>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</si>
  <si>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</si>
  <si>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</si>
  <si>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</si>
  <si>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</si>
  <si>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</si>
  <si>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</si>
  <si>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</si>
  <si>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</si>
  <si>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</si>
  <si>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</si>
  <si>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</si>
  <si>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</si>
  <si>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</si>
  <si>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</si>
  <si>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</si>
  <si>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</si>
  <si>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</si>
  <si>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</si>
  <si>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</si>
  <si>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</si>
  <si>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</si>
  <si>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</si>
  <si>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</si>
  <si>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</si>
  <si>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</si>
  <si>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</si>
  <si>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</si>
  <si>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</si>
  <si>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</si>
  <si>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</si>
  <si>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</si>
  <si>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</si>
  <si>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</si>
  <si>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</si>
  <si>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</si>
  <si>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</si>
  <si>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</si>
  <si>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</si>
  <si>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</si>
  <si>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</si>
  <si>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</si>
  <si>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</si>
  <si>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</si>
  <si>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</si>
  <si>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</si>
  <si>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</si>
  <si>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</si>
  <si>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</si>
  <si>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</si>
  <si>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</si>
  <si>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</si>
  <si>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</si>
  <si>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</si>
  <si>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</si>
  <si>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</si>
  <si>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</si>
  <si>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</si>
  <si>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</si>
  <si>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</si>
  <si>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</si>
  <si>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</si>
  <si>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</si>
  <si>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</si>
  <si>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</si>
  <si>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</si>
  <si>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</si>
  <si>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</si>
  <si>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</si>
  <si>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</si>
  <si>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</si>
  <si>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</si>
  <si>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</si>
  <si>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</si>
  <si>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</si>
  <si>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</si>
  <si>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</si>
  <si>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</si>
  <si>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</si>
  <si>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</si>
  <si>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</si>
  <si>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</si>
  <si>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</si>
  <si>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</si>
  <si>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</si>
  <si>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</si>
  <si>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</si>
  <si>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</si>
  <si>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</si>
  <si>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</si>
  <si>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</si>
  <si>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</si>
  <si>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</si>
  <si>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</si>
  <si>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</si>
  <si>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</si>
  <si>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</si>
  <si>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</si>
  <si>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</si>
  <si>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</si>
  <si>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</si>
  <si>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</si>
  <si>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</si>
  <si>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</si>
  <si>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</si>
  <si>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</si>
  <si>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</si>
  <si>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</si>
  <si>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</si>
  <si>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</si>
  <si>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</si>
  <si>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</si>
  <si>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</si>
  <si>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</si>
  <si>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</si>
  <si>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</si>
  <si>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</si>
  <si>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</si>
  <si>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</si>
  <si>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</si>
  <si>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</si>
  <si>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</si>
  <si>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</si>
  <si>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</si>
  <si>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</si>
  <si>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</si>
  <si>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</si>
  <si>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</si>
  <si>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</si>
  <si>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</si>
  <si>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</si>
  <si>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</si>
  <si>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</si>
  <si>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</si>
  <si>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</si>
  <si>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</si>
  <si>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</si>
  <si>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</si>
  <si>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</si>
  <si>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</si>
  <si>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</si>
  <si>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</si>
  <si>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</si>
  <si>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</si>
  <si>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</si>
  <si>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</si>
  <si>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</si>
  <si>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</si>
  <si>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</si>
  <si>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</si>
  <si>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</si>
  <si>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</si>
  <si>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</si>
  <si>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</si>
  <si>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</si>
  <si>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</si>
  <si>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</si>
  <si>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</si>
  <si>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</si>
  <si>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</si>
  <si>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</si>
  <si>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</si>
  <si>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</si>
  <si>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</si>
  <si>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</si>
  <si>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</si>
  <si>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</si>
  <si>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</si>
  <si>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</si>
  <si>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</si>
  <si>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</si>
  <si>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</si>
  <si>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</si>
  <si>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</si>
  <si>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</si>
  <si>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</si>
  <si>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</si>
  <si>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</si>
  <si>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</si>
  <si>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</si>
  <si>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</si>
  <si>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</si>
  <si>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</si>
  <si>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</si>
  <si>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</si>
  <si>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</si>
  <si>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</si>
  <si>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</si>
  <si>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</si>
  <si>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</si>
  <si>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</si>
  <si>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</si>
  <si>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</si>
  <si>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</si>
  <si>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</si>
  <si>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</si>
  <si>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</si>
  <si>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</si>
  <si>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</si>
  <si>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</si>
  <si>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</si>
  <si>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</si>
  <si>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</si>
  <si>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</si>
  <si>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</si>
  <si>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</si>
  <si>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</si>
  <si>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</si>
  <si>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</si>
  <si>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</si>
  <si>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</si>
  <si>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</si>
  <si>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</si>
  <si>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</si>
  <si>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</si>
  <si>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</si>
  <si>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</si>
  <si>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</si>
  <si>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</si>
  <si>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</si>
  <si>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</si>
  <si>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</si>
  <si>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</si>
  <si>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</si>
  <si>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</si>
  <si>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</si>
  <si>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</si>
  <si>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</si>
  <si>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</si>
  <si>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</si>
  <si>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</si>
  <si>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</si>
  <si>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</si>
  <si>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</si>
  <si>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</si>
  <si>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</si>
  <si>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</si>
  <si>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</si>
  <si>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</si>
  <si>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</si>
  <si>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</si>
  <si>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</si>
  <si>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</si>
  <si>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</si>
  <si>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</si>
  <si>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</si>
  <si>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</si>
  <si>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</si>
  <si>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</si>
  <si>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</si>
  <si>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</si>
  <si>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</si>
  <si>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</si>
  <si>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</si>
  <si>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</si>
  <si>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</si>
  <si>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</si>
  <si>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</si>
  <si>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</si>
  <si>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</si>
  <si>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</si>
  <si>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</si>
  <si>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</si>
  <si>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</si>
  <si>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</si>
  <si>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</si>
  <si>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</si>
  <si>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</si>
  <si>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</si>
  <si>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</si>
  <si>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</si>
  <si>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</si>
  <si>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</si>
  <si>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</si>
  <si>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</si>
  <si>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</si>
  <si>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</si>
  <si>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</si>
  <si>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</si>
  <si>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</si>
  <si>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</si>
  <si>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</si>
  <si>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</si>
  <si>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</si>
  <si>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</si>
  <si>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</si>
  <si>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</si>
  <si>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</si>
  <si>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</si>
  <si>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</si>
  <si>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</si>
  <si>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</si>
  <si>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</si>
  <si>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</si>
  <si>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</si>
  <si>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</si>
  <si>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</si>
  <si>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</si>
  <si>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</si>
  <si>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</si>
  <si>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</si>
  <si>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</si>
  <si>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</si>
  <si>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</si>
  <si>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</si>
  <si>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</si>
  <si>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</si>
  <si>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</si>
  <si>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</si>
  <si>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</si>
  <si>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</si>
  <si>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</si>
  <si>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</si>
  <si>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</si>
  <si>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</si>
  <si>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</si>
  <si>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</si>
  <si>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</si>
  <si>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</si>
  <si>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</si>
  <si>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</si>
  <si>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</si>
  <si>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</si>
  <si>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</si>
  <si>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</si>
  <si>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</si>
  <si>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</si>
  <si>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</si>
  <si>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</si>
  <si>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</si>
  <si>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</si>
  <si>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</si>
  <si>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</si>
  <si>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</si>
  <si>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</si>
  <si>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</si>
  <si>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</si>
  <si>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</si>
  <si>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</si>
  <si>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</si>
  <si>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</si>
  <si>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</si>
  <si>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</si>
  <si>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</si>
  <si>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</si>
  <si>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</si>
  <si>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</si>
  <si>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</si>
  <si>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</si>
  <si>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</si>
  <si>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</si>
  <si>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</si>
  <si>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</si>
  <si>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</si>
  <si>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</si>
  <si>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</si>
  <si>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</si>
  <si>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</si>
  <si>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</si>
  <si>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</si>
  <si>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</si>
  <si>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</si>
  <si>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</si>
  <si>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</si>
  <si>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</si>
  <si>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</si>
  <si>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</si>
  <si>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</si>
  <si>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</si>
  <si>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</si>
  <si>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</si>
  <si>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</si>
  <si>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</si>
  <si>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</si>
  <si>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</si>
  <si>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</si>
  <si>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</si>
  <si>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</si>
  <si>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</si>
  <si>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</si>
  <si>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</si>
  <si>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</si>
  <si>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</si>
  <si>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</si>
  <si>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</si>
  <si>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</si>
  <si>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</si>
  <si>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</si>
  <si>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</si>
  <si>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</si>
  <si>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</si>
  <si>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</si>
  <si>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</si>
  <si>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</si>
  <si>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</si>
  <si>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</si>
  <si>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</si>
  <si>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</si>
  <si>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</si>
  <si>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</si>
  <si>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</si>
  <si>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</si>
  <si>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</si>
  <si>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</si>
  <si>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</si>
  <si>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</si>
  <si>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</si>
  <si>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</si>
  <si>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</si>
  <si>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</si>
  <si>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</si>
  <si>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</si>
  <si>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</si>
  <si>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</si>
  <si>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</si>
  <si>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</si>
  <si>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</si>
  <si>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</si>
  <si>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</si>
  <si>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</si>
  <si>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</si>
  <si>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</si>
  <si>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</si>
  <si>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</si>
  <si>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</si>
  <si>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</si>
  <si>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</si>
  <si>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</si>
  <si>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</si>
  <si>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</si>
  <si>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</si>
  <si>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</si>
  <si>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</si>
  <si>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</si>
  <si>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</si>
  <si>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</si>
  <si>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</si>
  <si>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</si>
  <si>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</si>
  <si>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</si>
  <si>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</si>
  <si>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</si>
  <si>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</si>
  <si>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</si>
  <si>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</si>
  <si>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</si>
  <si>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</si>
  <si>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</si>
  <si>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</si>
  <si>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</si>
  <si>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</si>
  <si>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</si>
  <si>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</si>
  <si>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</si>
  <si>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</si>
  <si>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</si>
  <si>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</si>
  <si>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</si>
  <si>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</si>
  <si>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</si>
  <si>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</si>
  <si>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</si>
  <si>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</si>
  <si>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</si>
  <si>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</si>
  <si>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</si>
  <si>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</si>
  <si>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</si>
  <si>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</si>
  <si>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</si>
  <si>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</si>
  <si>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</si>
  <si>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</si>
  <si>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</si>
  <si>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</si>
  <si>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</si>
  <si>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</si>
  <si>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</si>
  <si>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</si>
  <si>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</si>
  <si>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</si>
  <si>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</si>
  <si>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</si>
  <si>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</si>
  <si>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</si>
  <si>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</si>
  <si>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</si>
  <si>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</si>
  <si>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</si>
  <si>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</si>
  <si>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</si>
  <si>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</si>
  <si>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</si>
  <si>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</si>
  <si>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</si>
  <si>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</si>
  <si>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</si>
  <si>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</si>
  <si>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</si>
  <si>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</si>
  <si>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</si>
  <si>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</si>
  <si>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</si>
  <si>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</si>
  <si>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</si>
  <si>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</si>
  <si>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</si>
  <si>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</si>
  <si>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</si>
  <si>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</si>
  <si>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</si>
  <si>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</si>
  <si>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</si>
  <si>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</si>
  <si>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</si>
  <si>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</si>
  <si>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</si>
  <si>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</si>
  <si>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</si>
  <si>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</si>
  <si>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</si>
  <si>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</si>
  <si>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</si>
  <si>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</si>
  <si>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</si>
  <si>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</si>
  <si>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</si>
  <si>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</si>
  <si>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</si>
  <si>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</si>
  <si>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</si>
  <si>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</si>
  <si>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</si>
  <si>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</si>
  <si>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</si>
  <si>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</si>
  <si>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</si>
  <si>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</si>
  <si>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</si>
  <si>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</si>
  <si>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</si>
  <si>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</si>
  <si>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</si>
  <si>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</si>
  <si>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</si>
  <si>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</si>
  <si>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</si>
  <si>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</si>
  <si>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</si>
  <si>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</si>
  <si>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</si>
  <si>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</si>
  <si>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</si>
  <si>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</si>
  <si>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</si>
  <si>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</si>
  <si>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</si>
  <si>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</si>
  <si>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</si>
  <si>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</si>
  <si>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</si>
  <si>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</si>
  <si>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</si>
  <si>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</si>
  <si>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</si>
  <si>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</si>
  <si>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</si>
  <si>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</si>
  <si>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</si>
  <si>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</si>
  <si>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</si>
  <si>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</si>
  <si>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</si>
  <si>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</si>
  <si>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</si>
  <si>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</si>
  <si>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</si>
  <si>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</si>
  <si>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</si>
  <si>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</si>
  <si>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</si>
  <si>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</si>
  <si>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</si>
  <si>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</si>
  <si>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</si>
  <si>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</si>
  <si>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</si>
  <si>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</si>
  <si>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</si>
  <si>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</si>
  <si>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</si>
  <si>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</si>
  <si>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</si>
  <si>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</si>
  <si>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</si>
  <si>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</si>
  <si>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</si>
  <si>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</si>
  <si>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</si>
  <si>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</si>
  <si>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</si>
  <si>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</si>
  <si>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</si>
  <si>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</si>
  <si>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</si>
  <si>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</si>
  <si>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</si>
  <si>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</si>
  <si>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</si>
  <si>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</si>
  <si>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</si>
  <si>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</si>
  <si>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</si>
  <si>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</si>
  <si>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</si>
  <si>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</si>
  <si>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</si>
  <si>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</si>
  <si>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</si>
  <si>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</si>
  <si>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</si>
  <si>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</si>
  <si>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</si>
  <si>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</si>
  <si>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</si>
  <si>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</si>
  <si>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</si>
  <si>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</si>
  <si>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</si>
  <si>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</si>
  <si>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</si>
  <si>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</si>
  <si>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</si>
  <si>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</si>
  <si>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</si>
  <si>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</si>
  <si>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</si>
  <si>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</si>
  <si>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</si>
  <si>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</si>
  <si>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</si>
  <si>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</si>
  <si>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</si>
  <si>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</si>
  <si>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</si>
  <si>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</si>
  <si>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</si>
  <si>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</si>
  <si>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</si>
  <si>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</si>
  <si>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</si>
  <si>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</si>
  <si>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</si>
  <si>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</si>
  <si>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</si>
  <si>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</si>
  <si>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</si>
  <si>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</si>
  <si>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</si>
  <si>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</si>
  <si>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</si>
  <si>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</si>
  <si>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</si>
  <si>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</si>
  <si>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</si>
  <si>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</si>
  <si>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</si>
  <si>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</si>
  <si>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</si>
  <si>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</si>
  <si>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</si>
  <si>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</si>
  <si>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</si>
  <si>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</si>
  <si>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</si>
  <si>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</si>
  <si>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</si>
  <si>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</si>
  <si>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</si>
  <si>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</si>
  <si>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</si>
  <si>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</si>
  <si>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</si>
  <si>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</si>
  <si>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</si>
  <si>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</si>
  <si>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</si>
  <si>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</si>
  <si>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</si>
  <si>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</si>
  <si>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</si>
  <si>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</si>
  <si>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</si>
  <si>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</si>
  <si>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</si>
  <si>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</si>
  <si>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</si>
  <si>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</si>
  <si>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</si>
  <si>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</si>
  <si>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</si>
  <si>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</si>
  <si>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</si>
  <si>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</si>
  <si>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</si>
  <si>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</si>
  <si>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</si>
  <si>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</si>
  <si>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</si>
  <si>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</si>
  <si>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</si>
  <si>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</si>
  <si>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</si>
  <si>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</si>
  <si>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</si>
  <si>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</si>
  <si>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</si>
  <si>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</si>
  <si>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</si>
  <si>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</si>
  <si>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</si>
  <si>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</si>
  <si>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</si>
  <si>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</si>
  <si>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</si>
  <si>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</si>
  <si>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</si>
  <si>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</si>
  <si>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</si>
  <si>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</si>
  <si>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</si>
  <si>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</si>
  <si>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</si>
  <si>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</si>
  <si>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</si>
  <si>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</si>
  <si>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</si>
  <si>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</si>
  <si>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</si>
  <si>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</si>
  <si>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</si>
  <si>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</si>
  <si>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</si>
  <si>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</si>
  <si>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</si>
  <si>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</si>
  <si>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</si>
  <si>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</si>
  <si>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</si>
  <si>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</si>
  <si>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</si>
  <si>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</si>
  <si>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</si>
  <si>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</si>
  <si>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</si>
  <si>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</si>
  <si>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</si>
  <si>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</si>
  <si>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</si>
  <si>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</si>
  <si>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</si>
  <si>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</si>
  <si>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</si>
  <si>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</si>
  <si>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</si>
  <si>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</si>
  <si>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</si>
  <si>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</si>
  <si>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</si>
  <si>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</si>
  <si>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</si>
  <si>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</si>
  <si>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</si>
  <si>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</si>
  <si>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</si>
  <si>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</si>
  <si>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</si>
  <si>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</si>
  <si>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</si>
  <si>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</si>
  <si>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</si>
  <si>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</si>
  <si>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</si>
  <si>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</si>
  <si>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</si>
  <si>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</si>
  <si>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</si>
  <si>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</si>
  <si>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</si>
  <si>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</si>
  <si>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</si>
  <si>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</si>
  <si>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</si>
  <si>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</si>
  <si>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</si>
  <si>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</si>
  <si>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</si>
  <si>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</si>
  <si>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</si>
  <si>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</si>
  <si>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</si>
  <si>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</si>
  <si>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</si>
  <si>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</si>
  <si>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</si>
  <si>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</si>
  <si>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</si>
  <si>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</si>
  <si>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</si>
  <si>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</si>
  <si>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</si>
  <si>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</si>
  <si>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</si>
  <si>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</si>
  <si>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</si>
  <si>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</si>
  <si>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</si>
  <si>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</si>
  <si>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</si>
  <si>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</si>
  <si>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</si>
  <si>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</si>
  <si>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</si>
  <si>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</si>
  <si>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</si>
  <si>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</si>
  <si>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</si>
  <si>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</si>
  <si>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</si>
  <si>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</si>
  <si>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</si>
  <si>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</si>
  <si>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</si>
  <si>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</si>
  <si>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</si>
  <si>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</si>
  <si>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</si>
  <si>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</si>
  <si>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</si>
  <si>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</si>
  <si>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</si>
  <si>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</si>
  <si>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</si>
  <si>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</si>
  <si>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</si>
  <si>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</si>
  <si>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</si>
  <si>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</si>
  <si>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</si>
  <si>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</si>
  <si>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</si>
  <si>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</si>
  <si>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</si>
  <si>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</si>
  <si>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</si>
  <si>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</si>
  <si>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</si>
  <si>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</si>
  <si>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</si>
  <si>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</si>
  <si>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</si>
  <si>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</si>
  <si>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</si>
  <si>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</si>
  <si>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</si>
  <si>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</si>
  <si>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</si>
  <si>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</si>
  <si>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</si>
  <si>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</si>
  <si>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</si>
  <si>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</si>
  <si>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</si>
  <si>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</si>
  <si>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</si>
  <si>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</si>
  <si>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</si>
  <si>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</si>
  <si>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</si>
  <si>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</si>
  <si>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</si>
  <si>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</si>
  <si>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</si>
  <si>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</si>
  <si>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</si>
  <si>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</si>
  <si>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</si>
  <si>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</si>
  <si>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</si>
  <si>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</si>
  <si>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</si>
  <si>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</si>
  <si>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</si>
  <si>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</si>
  <si>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</si>
  <si>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</si>
  <si>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</si>
  <si>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</si>
  <si>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</si>
  <si>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</si>
  <si>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</si>
  <si>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</si>
  <si>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</si>
  <si>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</si>
  <si>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</si>
  <si>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</si>
  <si>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</si>
  <si>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</si>
  <si>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</si>
  <si>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</si>
  <si>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</si>
  <si>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</si>
  <si>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</si>
  <si>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</si>
  <si>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</si>
  <si>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</si>
  <si>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</si>
  <si>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</si>
  <si>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</si>
  <si>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</si>
  <si>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</si>
  <si>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</si>
  <si>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</si>
  <si>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</si>
  <si>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</si>
  <si>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</si>
  <si>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</si>
  <si>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</si>
  <si>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</si>
  <si>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</si>
  <si>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</si>
  <si>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</si>
  <si>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</si>
  <si>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</si>
  <si>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</si>
  <si>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</si>
  <si>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</si>
  <si>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</si>
  <si>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</si>
  <si>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</si>
  <si>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</si>
  <si>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</si>
  <si>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</si>
  <si>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</si>
  <si>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</si>
  <si>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</si>
  <si>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</si>
  <si>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</si>
  <si>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</si>
  <si>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</si>
  <si>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</si>
  <si>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</si>
  <si>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</si>
  <si>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</si>
  <si>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</si>
  <si>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</si>
  <si>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</si>
  <si>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</si>
  <si>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</si>
  <si>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</si>
  <si>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</si>
  <si>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</si>
  <si>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</si>
  <si>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</si>
  <si>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</si>
  <si>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</si>
  <si>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</si>
  <si>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</si>
  <si>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</si>
  <si>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</si>
  <si>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</si>
  <si>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</si>
  <si>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</si>
  <si>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</si>
  <si>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</si>
  <si>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</si>
  <si>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</si>
  <si>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</si>
  <si>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</si>
  <si>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</si>
  <si>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</si>
  <si>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</si>
  <si>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</si>
  <si>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</si>
  <si>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</si>
  <si>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</si>
  <si>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</si>
  <si>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</si>
  <si>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</si>
  <si>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</si>
  <si>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</si>
  <si>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</si>
  <si>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</si>
  <si>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</si>
  <si>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</si>
  <si>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</si>
  <si>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</si>
  <si>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</si>
  <si>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</si>
  <si>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</si>
  <si>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</si>
  <si>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</si>
  <si>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</si>
  <si>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</si>
  <si>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</si>
  <si>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</si>
  <si>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</si>
  <si>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</si>
  <si>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</si>
  <si>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</si>
  <si>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</si>
  <si>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</si>
  <si>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</si>
  <si>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</si>
  <si>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</si>
  <si>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</si>
  <si>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</si>
  <si>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</si>
  <si>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</si>
  <si>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</si>
  <si>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</si>
  <si>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</si>
  <si>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</si>
  <si>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</si>
  <si>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</si>
  <si>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</si>
  <si>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</si>
  <si>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</si>
  <si>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</si>
  <si>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</si>
  <si>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</si>
  <si>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</si>
  <si>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</si>
  <si>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</si>
  <si>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</si>
  <si>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</si>
  <si>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</si>
  <si>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</si>
  <si>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</si>
  <si>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</si>
  <si>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</si>
  <si>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</si>
  <si>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</si>
  <si>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</si>
  <si>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</si>
  <si>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</si>
  <si>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</si>
  <si>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</si>
  <si>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</si>
  <si>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</si>
  <si>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</si>
  <si>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</si>
  <si>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</si>
  <si>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</si>
  <si>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</si>
  <si>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</si>
  <si>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</si>
  <si>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</si>
  <si>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</si>
  <si>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</si>
  <si>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</si>
  <si>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</si>
  <si>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</si>
  <si>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</si>
  <si>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</si>
  <si>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</si>
  <si>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</si>
  <si>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</si>
  <si>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</si>
  <si>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</si>
  <si>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</si>
  <si>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</si>
  <si>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</si>
  <si>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</si>
  <si>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</si>
  <si>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</si>
  <si>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</si>
  <si>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</si>
  <si>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</si>
  <si>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</si>
  <si>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</si>
  <si>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</si>
  <si>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</si>
  <si>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</si>
  <si>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</si>
  <si>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</si>
  <si>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</si>
  <si>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</si>
  <si>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</si>
  <si>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</si>
  <si>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</si>
  <si>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</si>
  <si>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</si>
  <si>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</si>
  <si>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</si>
  <si>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</si>
  <si>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</si>
  <si>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</si>
  <si>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</si>
  <si>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</si>
  <si>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</si>
  <si>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</si>
  <si>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</si>
  <si>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</si>
  <si>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</si>
  <si>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</si>
  <si>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</si>
  <si>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</si>
  <si>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</si>
  <si>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</si>
  <si>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</si>
  <si>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</si>
  <si>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</si>
  <si>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</si>
  <si>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</si>
  <si>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</si>
  <si>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</si>
  <si>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</si>
  <si>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</si>
  <si>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</si>
  <si>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</si>
  <si>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</si>
  <si>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</si>
  <si>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</si>
  <si>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</si>
  <si>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</si>
  <si>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</si>
  <si>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</si>
  <si>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</si>
  <si>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</si>
  <si>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</si>
  <si>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</si>
  <si>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</si>
  <si>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</si>
  <si>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</si>
  <si>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</si>
  <si>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</si>
  <si>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</si>
  <si>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</si>
  <si>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</si>
  <si>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</si>
  <si>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</si>
  <si>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</si>
  <si>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</si>
  <si>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</si>
  <si>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</si>
  <si>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</si>
  <si>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</si>
  <si>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</si>
  <si>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</si>
  <si>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</si>
  <si>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</si>
  <si>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</si>
  <si>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</si>
  <si>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</si>
  <si>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</si>
  <si>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</si>
  <si>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</si>
  <si>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</si>
  <si>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</si>
  <si>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</si>
  <si>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</si>
  <si>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</si>
  <si>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</si>
  <si>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</si>
  <si>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</si>
  <si>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</si>
  <si>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</si>
  <si>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</si>
  <si>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</si>
  <si>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</si>
  <si>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</si>
  <si>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</si>
  <si>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</si>
  <si>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</si>
  <si>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</si>
  <si>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</si>
  <si>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</si>
  <si>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</si>
  <si>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</si>
  <si>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</si>
  <si>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</si>
  <si>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</si>
  <si>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</si>
  <si>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</si>
  <si>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</si>
  <si>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</si>
  <si>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</si>
  <si>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</si>
  <si>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</si>
  <si>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</si>
  <si>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</si>
  <si>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</si>
  <si>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</si>
  <si>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</si>
  <si>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</si>
  <si>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</si>
  <si>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</si>
  <si>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</si>
  <si>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</si>
  <si>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</si>
  <si>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</si>
  <si>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</si>
  <si>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</si>
  <si>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</si>
  <si>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</si>
  <si>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</si>
  <si>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</si>
  <si>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</si>
  <si>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</si>
  <si>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</si>
  <si>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</si>
  <si>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</si>
  <si>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</si>
  <si>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</si>
  <si>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</si>
  <si>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</si>
  <si>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</si>
  <si>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</si>
  <si>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</si>
  <si>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</si>
  <si>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</si>
  <si>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</si>
  <si>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</si>
  <si>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</si>
  <si>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</si>
  <si>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</si>
  <si>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</si>
  <si>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</si>
  <si>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</si>
  <si>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</si>
  <si>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</si>
  <si>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</si>
  <si>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</si>
  <si>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</si>
  <si>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</si>
  <si>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</si>
  <si>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</si>
  <si>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</si>
  <si>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</si>
  <si>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</si>
  <si>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</si>
  <si>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</si>
  <si>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</si>
  <si>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</si>
  <si>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</si>
  <si>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</si>
  <si>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</si>
  <si>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</si>
  <si>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</si>
  <si>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</si>
  <si>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</si>
  <si>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</si>
  <si>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</si>
  <si>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</si>
  <si>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</si>
  <si>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</si>
  <si>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</si>
  <si>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</si>
  <si>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</si>
  <si>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</si>
  <si>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</si>
  <si>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</si>
  <si>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</si>
  <si>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</si>
  <si>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</si>
  <si>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</si>
  <si>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</si>
  <si>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</si>
  <si>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</si>
  <si>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</si>
  <si>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</si>
  <si>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</si>
  <si>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</si>
  <si>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</si>
  <si>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</si>
  <si>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</si>
  <si>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</si>
  <si>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</si>
  <si>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</si>
  <si>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</si>
  <si>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</si>
  <si>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</si>
  <si>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</si>
  <si>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</si>
  <si>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</si>
  <si>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</si>
  <si>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</si>
  <si>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</si>
  <si>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</si>
  <si>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</si>
  <si>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</si>
  <si>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</si>
  <si>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</si>
  <si>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</si>
  <si>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</si>
  <si>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</si>
  <si>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</si>
  <si>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</si>
  <si>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</si>
  <si>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</si>
  <si>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</si>
  <si>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</si>
  <si>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</si>
  <si>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</si>
  <si>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</si>
  <si>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</si>
  <si>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</si>
  <si>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</si>
  <si>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</si>
  <si>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</si>
  <si>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</si>
  <si>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</si>
  <si>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</si>
  <si>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</si>
  <si>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</si>
  <si>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</si>
  <si>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</si>
  <si>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</si>
  <si>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</si>
  <si>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</si>
  <si>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</si>
  <si>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</si>
  <si>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</si>
  <si>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</si>
  <si>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</si>
  <si>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</si>
  <si>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</si>
  <si>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</si>
  <si>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</si>
  <si>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</si>
  <si>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</si>
  <si>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</si>
  <si>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</si>
  <si>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</si>
  <si>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</si>
  <si>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</si>
  <si>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</si>
  <si>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</si>
  <si>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</si>
  <si>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</si>
  <si>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</si>
  <si>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</si>
  <si>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</si>
  <si>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</si>
  <si>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</si>
  <si>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</si>
  <si>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</si>
  <si>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</si>
  <si>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</si>
  <si>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</si>
  <si>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</si>
  <si>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</si>
  <si>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</si>
  <si>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</si>
  <si>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</si>
  <si>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</si>
  <si>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</si>
  <si>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</si>
  <si>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</si>
  <si>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</si>
  <si>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</si>
  <si>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</si>
  <si>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</si>
  <si>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</si>
  <si>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</si>
  <si>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</si>
  <si>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</si>
  <si>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</si>
  <si>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</si>
  <si>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</si>
  <si>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</si>
  <si>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</si>
  <si>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</si>
  <si>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</si>
  <si>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</si>
  <si>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</si>
  <si>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</si>
  <si>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</si>
  <si>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</si>
  <si>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</si>
  <si>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</si>
  <si>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</si>
  <si>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</si>
  <si>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</si>
  <si>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</si>
  <si>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</si>
  <si>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</si>
  <si>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</si>
  <si>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</si>
  <si>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</si>
  <si>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</si>
  <si>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</si>
  <si>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</si>
  <si>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</si>
  <si>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</si>
  <si>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</si>
  <si>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</si>
  <si>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</si>
  <si>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</si>
  <si>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</si>
  <si>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</si>
  <si>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</si>
  <si>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</si>
  <si>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</si>
  <si>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</si>
  <si>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</si>
  <si>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</si>
  <si>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</si>
  <si>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</si>
  <si>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</si>
  <si>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</si>
  <si>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</si>
  <si>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</si>
  <si>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</si>
  <si>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</si>
  <si>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</si>
  <si>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</si>
  <si>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</si>
  <si>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</si>
  <si>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</si>
  <si>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</si>
  <si>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</si>
  <si>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</si>
  <si>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</si>
  <si>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</si>
  <si>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</si>
  <si>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</si>
  <si>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</si>
  <si>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</si>
  <si>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</si>
  <si>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</si>
  <si>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</si>
  <si>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</si>
  <si>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</si>
  <si>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</si>
  <si>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</si>
  <si>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</si>
  <si>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</si>
  <si>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</si>
  <si>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</si>
  <si>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</si>
  <si>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</si>
  <si>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</si>
  <si>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</si>
  <si>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</si>
  <si>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</si>
  <si>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</si>
  <si>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</si>
  <si>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</si>
  <si>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</si>
  <si>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</si>
  <si>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</si>
  <si>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</si>
  <si>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</si>
  <si>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</si>
  <si>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</si>
  <si>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</si>
  <si>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</si>
  <si>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</si>
  <si>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</si>
  <si>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</si>
  <si>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</si>
  <si>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</si>
  <si>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</si>
  <si>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</si>
  <si>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</si>
  <si>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</si>
  <si>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</si>
  <si>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</si>
  <si>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</si>
  <si>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</si>
  <si>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</si>
  <si>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</si>
  <si>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</si>
  <si>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</si>
  <si>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</si>
  <si>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</si>
  <si>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</si>
  <si>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</si>
  <si>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</si>
  <si>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</si>
  <si>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</si>
  <si>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</si>
  <si>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</si>
  <si>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</si>
  <si>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</si>
  <si>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</si>
  <si>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</si>
  <si>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</si>
  <si>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</si>
  <si>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</si>
  <si>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</si>
  <si>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</si>
  <si>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</si>
  <si>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</si>
  <si>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</si>
  <si>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</si>
  <si>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</si>
  <si>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</si>
  <si>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</si>
  <si>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</si>
  <si>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</si>
  <si>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</si>
  <si>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</si>
  <si>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</si>
  <si>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</si>
  <si>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</si>
  <si>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</si>
  <si>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</si>
  <si>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</si>
  <si>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</si>
  <si>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</si>
  <si>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</si>
  <si>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</si>
  <si>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</si>
  <si>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</si>
  <si>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</si>
  <si>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</si>
  <si>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</si>
  <si>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</si>
  <si>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</si>
  <si>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</si>
  <si>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</si>
  <si>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</si>
  <si>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</si>
  <si>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</si>
  <si>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</si>
  <si>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</si>
  <si>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</si>
  <si>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</si>
  <si>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</si>
  <si>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</si>
  <si>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</si>
  <si>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</si>
  <si>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</si>
  <si>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</si>
  <si>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</si>
  <si>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</si>
  <si>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</si>
  <si>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</si>
  <si>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</si>
  <si>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</si>
  <si>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</si>
  <si>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</si>
  <si>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</si>
  <si>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</si>
  <si>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</si>
  <si>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</si>
  <si>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</si>
  <si>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</si>
  <si>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</si>
  <si>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</si>
  <si>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</si>
  <si>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</si>
  <si>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</si>
  <si>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</si>
  <si>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</si>
  <si>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</si>
  <si>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</si>
  <si>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</si>
  <si>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</si>
  <si>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</si>
  <si>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</si>
  <si>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</si>
  <si>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</si>
  <si>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</si>
  <si>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</si>
  <si>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</si>
  <si>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</si>
  <si>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</si>
  <si>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</si>
  <si>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</si>
  <si>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</si>
  <si>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</si>
  <si>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</si>
  <si>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</si>
  <si>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</si>
  <si>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</si>
  <si>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</si>
  <si>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</si>
  <si>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</si>
  <si>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</si>
  <si>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</si>
  <si>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</si>
  <si>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</si>
  <si>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</si>
  <si>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</si>
  <si>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</si>
  <si>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</si>
  <si>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</si>
  <si>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</si>
  <si>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</si>
  <si>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</si>
  <si>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</si>
  <si>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</si>
  <si>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</si>
  <si>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</si>
  <si>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</si>
  <si>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</si>
  <si>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</si>
  <si>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</si>
  <si>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</si>
  <si>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</si>
  <si>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</si>
  <si>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</si>
  <si>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</si>
  <si>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</si>
  <si>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</si>
  <si>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</si>
  <si>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</si>
  <si>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</si>
  <si>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</si>
  <si>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</si>
  <si>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</si>
  <si>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</si>
  <si>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</si>
  <si>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</si>
  <si>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</si>
  <si>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</si>
  <si>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</si>
  <si>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</si>
  <si>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</si>
  <si>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</si>
  <si>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</si>
  <si>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</si>
  <si>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</si>
  <si>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</si>
  <si>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</si>
  <si>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</si>
  <si>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</si>
  <si>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</si>
  <si>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</si>
  <si>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</si>
  <si>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</si>
  <si>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</si>
  <si>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</si>
  <si>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</si>
  <si>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</si>
  <si>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</si>
  <si>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</si>
  <si>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</si>
  <si>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</si>
  <si>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</si>
  <si>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</si>
  <si>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</si>
  <si>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</si>
  <si>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</si>
  <si>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</si>
  <si>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</si>
  <si>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</si>
  <si>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</si>
  <si>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</si>
  <si>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</si>
  <si>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</si>
  <si>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</si>
  <si>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</si>
  <si>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</si>
  <si>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</si>
  <si>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</si>
  <si>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</si>
  <si>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</si>
  <si>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</si>
  <si>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</si>
  <si>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</si>
  <si>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</si>
  <si>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</si>
  <si>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</si>
  <si>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</si>
  <si>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</si>
  <si>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</si>
  <si>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</si>
  <si>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</si>
  <si>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</si>
  <si>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</si>
  <si>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</si>
  <si>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</si>
  <si>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</si>
  <si>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</si>
  <si>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</si>
  <si>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</si>
  <si>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</si>
  <si>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</si>
  <si>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</si>
  <si>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</si>
  <si>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</si>
  <si>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</si>
  <si>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</si>
  <si>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</si>
  <si>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</si>
  <si>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</si>
  <si>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</si>
  <si>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</si>
  <si>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</si>
  <si>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</si>
  <si>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</si>
  <si>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</si>
  <si>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</si>
  <si>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</si>
  <si>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</si>
  <si>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</si>
  <si>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</si>
  <si>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</si>
  <si>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</si>
  <si>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</si>
  <si>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</si>
  <si>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</si>
  <si>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</si>
  <si>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</si>
  <si>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</si>
  <si>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</si>
  <si>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</si>
  <si>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</si>
  <si>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</si>
  <si>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</si>
  <si>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</si>
  <si>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</si>
  <si>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</si>
  <si>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</si>
  <si>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</si>
  <si>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</si>
  <si>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</si>
  <si>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</si>
  <si>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</si>
  <si>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</si>
  <si>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</si>
  <si>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</si>
  <si>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</si>
  <si>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</si>
  <si>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</si>
  <si>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</si>
  <si>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</si>
  <si>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</si>
  <si>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</si>
  <si>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</si>
  <si>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</si>
  <si>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</si>
  <si>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</si>
  <si>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</si>
  <si>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</si>
  <si>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</si>
  <si>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</si>
  <si>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</si>
  <si>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</si>
  <si>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</si>
  <si>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</si>
  <si>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</si>
  <si>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</si>
  <si>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</si>
  <si>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</si>
  <si>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</si>
  <si>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</si>
  <si>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</si>
  <si>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</si>
  <si>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</si>
  <si>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</si>
  <si>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</si>
  <si>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</si>
  <si>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</si>
  <si>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</si>
  <si>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</si>
  <si>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</si>
  <si>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</si>
  <si>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</si>
  <si>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</si>
  <si>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</si>
  <si>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</si>
  <si>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</si>
  <si>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</si>
  <si>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</si>
  <si>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</si>
  <si>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</si>
  <si>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</si>
  <si>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</si>
  <si>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</si>
  <si>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</si>
  <si>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</si>
  <si>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</si>
  <si>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</si>
  <si>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</si>
  <si>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</si>
  <si>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</si>
  <si>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</si>
  <si>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</si>
  <si>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</si>
  <si>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</si>
  <si>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</si>
  <si>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</si>
  <si>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</si>
  <si>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</si>
  <si>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</si>
  <si>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</si>
  <si>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</si>
  <si>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</si>
  <si>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</si>
  <si>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</si>
  <si>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</si>
  <si>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</si>
  <si>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</si>
  <si>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</si>
  <si>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</si>
  <si>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</si>
  <si>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</si>
  <si>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</si>
  <si>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</si>
  <si>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</si>
  <si>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</si>
  <si>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</si>
  <si>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</si>
  <si>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</si>
  <si>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</si>
  <si>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</si>
  <si>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</si>
  <si>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</si>
  <si>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</si>
  <si>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</si>
  <si>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</si>
  <si>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</si>
  <si>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</si>
  <si>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</si>
  <si>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</si>
  <si>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</si>
  <si>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</si>
  <si>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</si>
  <si>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</si>
  <si>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</si>
  <si>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</si>
  <si>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</si>
  <si>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</si>
  <si>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</si>
  <si>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</si>
  <si>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</si>
  <si>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</si>
  <si>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</si>
  <si>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</si>
  <si>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</si>
  <si>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</si>
  <si>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</si>
  <si>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</si>
  <si>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</si>
  <si>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</si>
  <si>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</si>
  <si>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</si>
  <si>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</si>
  <si>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</si>
  <si>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</si>
  <si>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</si>
  <si>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</si>
  <si>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</si>
  <si>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</si>
  <si>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</si>
  <si>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</si>
  <si>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</si>
  <si>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</si>
  <si>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</si>
  <si>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</si>
  <si>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</si>
  <si>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</si>
  <si>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</si>
  <si>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</si>
  <si>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</si>
  <si>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</si>
  <si>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</si>
  <si>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</si>
  <si>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</si>
  <si>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</si>
  <si>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</si>
  <si>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</si>
  <si>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</si>
  <si>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</si>
  <si>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</si>
  <si>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</si>
  <si>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</si>
  <si>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</si>
  <si>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</si>
  <si>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</si>
  <si>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</si>
  <si>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</si>
  <si>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</si>
  <si>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</si>
  <si>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</si>
  <si>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</si>
  <si>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</si>
  <si>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</si>
  <si>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</si>
  <si>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</si>
  <si>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</si>
  <si>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</si>
  <si>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</si>
  <si>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</si>
  <si>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</si>
  <si>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</si>
  <si>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</si>
  <si>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</si>
  <si>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</si>
  <si>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</si>
  <si>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</si>
  <si>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</si>
  <si>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</si>
  <si>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</si>
  <si>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</si>
  <si>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</si>
  <si>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</si>
  <si>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</si>
  <si>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</si>
  <si>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</si>
  <si>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</si>
  <si>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</si>
  <si>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</si>
  <si>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</si>
  <si>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</si>
  <si>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</si>
  <si>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</si>
  <si>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</si>
  <si>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</si>
  <si>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</si>
  <si>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</si>
  <si>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</si>
  <si>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</si>
  <si>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</si>
  <si>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</si>
  <si>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</si>
  <si>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</si>
  <si>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</si>
  <si>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</si>
  <si>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</si>
  <si>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</si>
  <si>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</si>
  <si>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</si>
  <si>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</si>
  <si>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</si>
  <si>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</si>
  <si>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</si>
  <si>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</si>
  <si>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</si>
  <si>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</si>
  <si>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</si>
  <si>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</si>
  <si>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</si>
  <si>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</si>
  <si>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</si>
  <si>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</si>
  <si>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</si>
  <si>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</si>
  <si>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</si>
  <si>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</si>
  <si>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</si>
  <si>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</si>
  <si>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</si>
  <si>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</si>
  <si>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</si>
  <si>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</si>
  <si>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</si>
  <si>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</si>
  <si>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</si>
  <si>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</si>
  <si>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</si>
  <si>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</si>
  <si>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</si>
  <si>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</si>
  <si>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</si>
  <si>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</si>
  <si>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</si>
  <si>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</si>
  <si>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</si>
  <si>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</si>
  <si>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</si>
  <si>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</si>
  <si>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</si>
  <si>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</si>
  <si>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</si>
  <si>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</si>
  <si>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</si>
  <si>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</si>
  <si>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</si>
  <si>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</si>
  <si>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</si>
  <si>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</si>
  <si>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</si>
  <si>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</si>
  <si>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</si>
  <si>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</si>
  <si>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</si>
  <si>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</si>
  <si>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</si>
  <si>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</si>
  <si>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</si>
  <si>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</si>
  <si>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</si>
  <si>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</si>
  <si>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</si>
  <si>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</si>
  <si>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</si>
  <si>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</si>
  <si>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</si>
  <si>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</si>
  <si>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</si>
  <si>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</si>
  <si>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</si>
  <si>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</si>
  <si>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</si>
  <si>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</si>
  <si>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</si>
  <si>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</si>
  <si>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</si>
  <si>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</si>
  <si>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</si>
  <si>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</si>
  <si>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</si>
  <si>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</si>
  <si>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</si>
  <si>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</si>
  <si>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</si>
  <si>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</si>
  <si>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</si>
  <si>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</si>
  <si>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</si>
  <si>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</si>
  <si>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</si>
  <si>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</si>
  <si>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</si>
  <si>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</si>
  <si>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</si>
  <si>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</si>
  <si>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</si>
  <si>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</si>
  <si>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</si>
  <si>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</si>
  <si>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</si>
  <si>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</si>
  <si>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</si>
  <si>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</si>
  <si>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</si>
  <si>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</si>
  <si>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</si>
  <si>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</si>
  <si>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</si>
  <si>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</si>
  <si>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</si>
  <si>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</si>
  <si>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</si>
  <si>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</si>
  <si>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</si>
  <si>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</si>
  <si>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</si>
  <si>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</si>
  <si>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</si>
  <si>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</si>
  <si>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</si>
  <si>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</si>
  <si>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</si>
  <si>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</si>
  <si>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</si>
  <si>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</si>
  <si>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</si>
  <si>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</si>
  <si>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</si>
  <si>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</si>
  <si>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</si>
  <si>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</si>
  <si>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</si>
  <si>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</si>
  <si>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</si>
  <si>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</si>
  <si>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</si>
  <si>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</si>
  <si>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</si>
  <si>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</si>
  <si>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</si>
  <si>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</si>
  <si>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</si>
  <si>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</si>
  <si>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</si>
  <si>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</si>
  <si>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</si>
  <si>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</si>
  <si>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</si>
  <si>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</si>
  <si>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</si>
  <si>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</si>
  <si>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</si>
  <si>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</si>
  <si>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</si>
  <si>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</si>
  <si>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</si>
  <si>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</si>
  <si>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</si>
  <si>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</si>
  <si>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</si>
  <si>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</si>
  <si>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</si>
  <si>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</si>
  <si>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</si>
  <si>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</si>
  <si>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</si>
  <si>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</si>
  <si>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</si>
  <si>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</si>
  <si>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</si>
  <si>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</si>
  <si>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</si>
  <si>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</si>
  <si>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</si>
  <si>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</si>
  <si>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</si>
  <si>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</si>
  <si>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</si>
  <si>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</si>
  <si>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</si>
  <si>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</si>
  <si>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</si>
  <si>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</si>
  <si>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</si>
  <si>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</si>
  <si>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</si>
  <si>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</si>
  <si>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</si>
  <si>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</si>
  <si>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</si>
  <si>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</si>
  <si>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</si>
  <si>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</si>
  <si>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</si>
  <si>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</si>
  <si>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</si>
  <si>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</si>
  <si>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</si>
  <si>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</si>
  <si>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</si>
  <si>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</si>
  <si>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</si>
  <si>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</si>
  <si>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</si>
  <si>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</si>
  <si>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</si>
  <si>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</si>
  <si>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</si>
  <si>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</si>
  <si>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</si>
  <si>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</si>
  <si>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</si>
  <si>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</si>
  <si>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</si>
  <si>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</si>
  <si>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</si>
  <si>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</si>
  <si>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</si>
  <si>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</si>
  <si>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</si>
  <si>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</si>
  <si>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</si>
  <si>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</si>
  <si>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</si>
  <si>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</si>
  <si>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</si>
  <si>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</si>
  <si>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</si>
  <si>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</si>
  <si>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</si>
  <si>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</si>
  <si>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</si>
  <si>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</si>
  <si>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</si>
  <si>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</si>
  <si>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</si>
  <si>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</si>
  <si>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</si>
  <si>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</si>
  <si>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</si>
  <si>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</si>
  <si>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</si>
  <si>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</si>
  <si>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</si>
  <si>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</si>
  <si>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</si>
  <si>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</si>
  <si>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</si>
  <si>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</si>
  <si>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</si>
  <si>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</si>
  <si>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</si>
  <si>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</si>
  <si>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</si>
  <si>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</si>
  <si>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</si>
  <si>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</si>
  <si>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</si>
  <si>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</si>
  <si>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</si>
  <si>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</si>
  <si>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</si>
  <si>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</si>
  <si>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</si>
  <si>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</si>
  <si>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</si>
  <si>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</si>
  <si>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</si>
  <si>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</si>
  <si>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</si>
  <si>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</si>
  <si>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</si>
  <si>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</si>
  <si>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</si>
  <si>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</si>
  <si>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</si>
  <si>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</si>
  <si>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</si>
  <si>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</si>
  <si>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</si>
  <si>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</si>
  <si>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</si>
  <si>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</si>
  <si>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</si>
  <si>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</si>
  <si>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</si>
  <si>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</si>
  <si>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</si>
  <si>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</si>
  <si>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</si>
  <si>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</si>
  <si>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</si>
  <si>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</si>
  <si>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</si>
  <si>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</si>
  <si>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</si>
  <si>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</si>
  <si>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</si>
  <si>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</si>
  <si>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</si>
  <si>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</si>
  <si>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</si>
  <si>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</si>
  <si>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</si>
  <si>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</si>
  <si>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</si>
  <si>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</si>
  <si>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</si>
  <si>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</si>
  <si>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</si>
  <si>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</si>
  <si>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</si>
  <si>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</si>
  <si>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</si>
  <si>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</si>
  <si>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</si>
  <si>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</si>
  <si>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</si>
  <si>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</si>
  <si>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</si>
  <si>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</si>
  <si>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</si>
  <si>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</si>
  <si>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</si>
  <si>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</si>
  <si>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</si>
  <si>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</si>
  <si>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</si>
  <si>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</si>
  <si>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</si>
  <si>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</si>
  <si>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</si>
  <si>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</si>
  <si>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</si>
  <si>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</si>
  <si>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</si>
  <si>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</si>
  <si>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</si>
  <si>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</si>
  <si>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</si>
  <si>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</si>
  <si>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</si>
  <si>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</si>
  <si>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</si>
  <si>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</si>
  <si>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</si>
  <si>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</si>
  <si>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</si>
  <si>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</si>
  <si>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</si>
  <si>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</si>
  <si>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</si>
  <si>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</si>
  <si>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</si>
  <si>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</si>
  <si>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</si>
  <si>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</si>
  <si>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</si>
  <si>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</si>
  <si>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</si>
  <si>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</si>
  <si>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</si>
  <si>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</si>
  <si>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</si>
  <si>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</si>
  <si>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</si>
  <si>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</si>
  <si>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</si>
  <si>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</si>
  <si>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</si>
  <si>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</si>
  <si>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</si>
  <si>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</si>
  <si>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</si>
  <si>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</si>
  <si>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</si>
  <si>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</si>
  <si>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</si>
  <si>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</si>
  <si>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</si>
  <si>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</si>
  <si>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</si>
  <si>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</si>
  <si>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</si>
  <si>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</si>
  <si>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</si>
  <si>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</si>
  <si>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</si>
  <si>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</si>
  <si>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</si>
  <si>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</si>
  <si>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</si>
  <si>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</si>
  <si>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</si>
  <si>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</si>
  <si>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</si>
  <si>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</si>
  <si>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</si>
  <si>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</si>
  <si>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</si>
  <si>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</si>
  <si>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</si>
  <si>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</si>
  <si>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5 y 6 SMMLV</t>
  </si>
  <si>
    <t>0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</si>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</sst>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9" t="s">
        <v>2535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2"/>
      <c r="Q6" s="2"/>
    </row>
    <row r="7" spans="1:17" ht="28.5" x14ac:dyDescent="0.25">
      <c r="A7" s="1"/>
      <c r="B7" s="340" t="str">
        <f>+A9</f>
        <v>SUCRE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</row>
    <row r="8" spans="1:17" ht="18.75" x14ac:dyDescent="0.25">
      <c r="A8" s="1"/>
      <c r="B8" s="341" t="s">
        <v>2186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2"/>
      <c r="N8" s="2"/>
      <c r="O8" s="2"/>
      <c r="P8" s="2"/>
      <c r="Q8" s="2"/>
    </row>
    <row r="9" spans="1:17" ht="15.75" x14ac:dyDescent="0.25">
      <c r="A9" s="2" t="s">
        <v>176</v>
      </c>
      <c r="B9" s="2">
        <v>70</v>
      </c>
      <c r="C9" s="2" t="s">
        <v>176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70</v>
      </c>
      <c r="B11" s="4"/>
      <c r="C11" s="7" t="str">
        <f>+C9</f>
        <v>SUCRE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33" t="str">
        <f>+A9</f>
        <v>SUCRE</v>
      </c>
      <c r="H13" s="336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4"/>
      <c r="H14" s="337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5"/>
      <c r="H15" s="338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31" t="s">
        <v>6</v>
      </c>
      <c r="B16" s="332"/>
      <c r="C16" s="332"/>
      <c r="D16" s="332"/>
      <c r="E16" s="332"/>
      <c r="F16" s="284"/>
      <c r="G16" s="78">
        <f>+G17+G18</f>
        <v>26415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42" t="s">
        <v>7</v>
      </c>
      <c r="B17" s="343"/>
      <c r="C17" s="343"/>
      <c r="D17" s="343"/>
      <c r="E17" s="343"/>
      <c r="F17" s="344"/>
      <c r="G17" s="197">
        <f>+M49</f>
        <v>25759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5" t="s">
        <v>8</v>
      </c>
      <c r="B18" s="346"/>
      <c r="C18" s="346"/>
      <c r="D18" s="346"/>
      <c r="E18" s="346"/>
      <c r="F18" s="286"/>
      <c r="G18" s="199">
        <f>+M50</f>
        <v>656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42" t="s">
        <v>2197</v>
      </c>
      <c r="B19" s="343"/>
      <c r="C19" s="343"/>
      <c r="D19" s="343"/>
      <c r="E19" s="343"/>
      <c r="F19" s="347"/>
      <c r="G19" s="41">
        <f>+M27</f>
        <v>0.30043153720550503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8"/>
      <c r="C20" s="348"/>
      <c r="D20" s="348"/>
      <c r="E20" s="348"/>
      <c r="F20" s="290"/>
      <c r="G20" s="42">
        <f>+N35</f>
        <v>0.30865758754863815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0.22395502765436576</v>
      </c>
      <c r="D27" s="150">
        <v>0.20972195216799533</v>
      </c>
      <c r="E27" s="150">
        <v>0.23750438499616719</v>
      </c>
      <c r="F27" s="150">
        <v>0.26392138511932617</v>
      </c>
      <c r="G27" s="150">
        <v>0.263055066763275</v>
      </c>
      <c r="H27" s="151">
        <v>0.28626657790977522</v>
      </c>
      <c r="I27" s="151">
        <v>0.31446327257173767</v>
      </c>
      <c r="J27" s="152">
        <v>0.28696963011986176</v>
      </c>
      <c r="K27" s="151">
        <v>0.30731074844173761</v>
      </c>
      <c r="L27" s="151">
        <v>0.31876191701662243</v>
      </c>
      <c r="M27" s="158">
        <v>0.30043153720550503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25" t="s">
        <v>12</v>
      </c>
      <c r="B35" s="326"/>
      <c r="C35" s="57">
        <v>10218</v>
      </c>
      <c r="D35" s="58">
        <v>3515</v>
      </c>
      <c r="E35" s="59">
        <v>0.34400078293208064</v>
      </c>
      <c r="F35" s="57">
        <v>9753</v>
      </c>
      <c r="G35" s="58">
        <v>3497</v>
      </c>
      <c r="H35" s="59">
        <v>0.35855634163847022</v>
      </c>
      <c r="I35" s="57">
        <v>10128</v>
      </c>
      <c r="J35" s="58">
        <v>3359</v>
      </c>
      <c r="K35" s="59">
        <v>0.33165481832543442</v>
      </c>
      <c r="L35" s="57">
        <v>10280</v>
      </c>
      <c r="M35" s="58">
        <v>3173</v>
      </c>
      <c r="N35" s="59">
        <v>0.30865758754863815</v>
      </c>
      <c r="O35" s="2"/>
      <c r="P35" s="2"/>
      <c r="Q35" s="2"/>
    </row>
    <row r="36" spans="1:17" ht="19.5" thickBot="1" x14ac:dyDescent="0.3">
      <c r="A36" s="327" t="s">
        <v>13</v>
      </c>
      <c r="B36" s="32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7694</v>
      </c>
      <c r="D42" s="68">
        <v>6903</v>
      </c>
      <c r="E42" s="68">
        <v>7453</v>
      </c>
      <c r="F42" s="68">
        <v>8361</v>
      </c>
      <c r="G42" s="68">
        <v>8371</v>
      </c>
      <c r="H42" s="69">
        <v>8434</v>
      </c>
      <c r="I42" s="69">
        <v>8677</v>
      </c>
      <c r="J42" s="70">
        <v>8872</v>
      </c>
      <c r="K42" s="70">
        <v>10035</v>
      </c>
      <c r="L42" s="70">
        <v>10469</v>
      </c>
      <c r="M42" s="71">
        <v>10713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10541</v>
      </c>
      <c r="D43" s="17">
        <v>9984</v>
      </c>
      <c r="E43" s="17">
        <v>11883</v>
      </c>
      <c r="F43" s="17">
        <v>12670</v>
      </c>
      <c r="G43" s="17">
        <v>12277</v>
      </c>
      <c r="H43" s="18">
        <v>14453</v>
      </c>
      <c r="I43" s="18">
        <v>16691</v>
      </c>
      <c r="J43" s="43">
        <v>14861</v>
      </c>
      <c r="K43" s="43">
        <v>16178</v>
      </c>
      <c r="L43" s="43">
        <v>17300</v>
      </c>
      <c r="M43" s="72">
        <v>15702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18235</v>
      </c>
      <c r="D44" s="74">
        <f t="shared" ref="D44:K44" si="0">+SUM(D42:D43)</f>
        <v>16887</v>
      </c>
      <c r="E44" s="74">
        <f t="shared" si="0"/>
        <v>19336</v>
      </c>
      <c r="F44" s="74">
        <f t="shared" si="0"/>
        <v>21031</v>
      </c>
      <c r="G44" s="74">
        <f t="shared" si="0"/>
        <v>20648</v>
      </c>
      <c r="H44" s="75">
        <f t="shared" si="0"/>
        <v>22887</v>
      </c>
      <c r="I44" s="75">
        <f t="shared" si="0"/>
        <v>25368</v>
      </c>
      <c r="J44" s="76">
        <f t="shared" ref="J44" si="1">+SUM(J42:J43)</f>
        <v>23733</v>
      </c>
      <c r="K44" s="76">
        <f t="shared" si="0"/>
        <v>26213</v>
      </c>
      <c r="L44" s="76">
        <f>+SUM(L42:L43)</f>
        <v>27769</v>
      </c>
      <c r="M44" s="77">
        <f>+SUM(M42:M43)</f>
        <v>26415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17290</v>
      </c>
      <c r="D49" s="68">
        <f t="shared" ref="D49:M49" si="2">+SUM(D56:D58)</f>
        <v>16179</v>
      </c>
      <c r="E49" s="68">
        <f t="shared" si="2"/>
        <v>18280</v>
      </c>
      <c r="F49" s="68">
        <f t="shared" si="2"/>
        <v>20304</v>
      </c>
      <c r="G49" s="68">
        <f t="shared" si="2"/>
        <v>20331</v>
      </c>
      <c r="H49" s="69">
        <f t="shared" si="2"/>
        <v>22362</v>
      </c>
      <c r="I49" s="69">
        <f t="shared" si="2"/>
        <v>24997</v>
      </c>
      <c r="J49" s="70">
        <f t="shared" si="2"/>
        <v>23415</v>
      </c>
      <c r="K49" s="70">
        <f t="shared" si="2"/>
        <v>25835</v>
      </c>
      <c r="L49" s="70">
        <f t="shared" si="2"/>
        <v>27250</v>
      </c>
      <c r="M49" s="71">
        <f t="shared" si="2"/>
        <v>25759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945</v>
      </c>
      <c r="D50" s="17">
        <f t="shared" ref="D50:M50" si="3">+SUM(D59:D61)</f>
        <v>708</v>
      </c>
      <c r="E50" s="17">
        <f t="shared" si="3"/>
        <v>1056</v>
      </c>
      <c r="F50" s="17">
        <f t="shared" si="3"/>
        <v>727</v>
      </c>
      <c r="G50" s="17">
        <f t="shared" si="3"/>
        <v>317</v>
      </c>
      <c r="H50" s="18">
        <f t="shared" si="3"/>
        <v>525</v>
      </c>
      <c r="I50" s="18">
        <f t="shared" si="3"/>
        <v>371</v>
      </c>
      <c r="J50" s="43">
        <f t="shared" si="3"/>
        <v>318</v>
      </c>
      <c r="K50" s="43">
        <f t="shared" si="3"/>
        <v>378</v>
      </c>
      <c r="L50" s="43">
        <f t="shared" si="3"/>
        <v>519</v>
      </c>
      <c r="M50" s="72">
        <f t="shared" si="3"/>
        <v>656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18235</v>
      </c>
      <c r="D51" s="74">
        <f t="shared" ref="D51:M51" si="4">+SUM(D49:D50)</f>
        <v>16887</v>
      </c>
      <c r="E51" s="74">
        <f t="shared" si="4"/>
        <v>19336</v>
      </c>
      <c r="F51" s="74">
        <f t="shared" si="4"/>
        <v>21031</v>
      </c>
      <c r="G51" s="74">
        <f t="shared" si="4"/>
        <v>20648</v>
      </c>
      <c r="H51" s="75">
        <f t="shared" si="4"/>
        <v>22887</v>
      </c>
      <c r="I51" s="75">
        <f t="shared" si="4"/>
        <v>25368</v>
      </c>
      <c r="J51" s="76">
        <f t="shared" si="4"/>
        <v>23733</v>
      </c>
      <c r="K51" s="76">
        <f t="shared" si="4"/>
        <v>26213</v>
      </c>
      <c r="L51" s="76">
        <f t="shared" si="4"/>
        <v>27769</v>
      </c>
      <c r="M51" s="77">
        <f t="shared" si="4"/>
        <v>26415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2455</v>
      </c>
      <c r="D56" s="79">
        <v>578</v>
      </c>
      <c r="E56" s="79">
        <v>1490</v>
      </c>
      <c r="F56" s="79">
        <v>2466</v>
      </c>
      <c r="G56" s="79">
        <v>2196</v>
      </c>
      <c r="H56" s="80">
        <v>1745</v>
      </c>
      <c r="I56" s="80">
        <v>1463</v>
      </c>
      <c r="J56" s="81">
        <v>952</v>
      </c>
      <c r="K56" s="70">
        <v>1849</v>
      </c>
      <c r="L56" s="70">
        <v>936</v>
      </c>
      <c r="M56" s="71">
        <v>522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2052</v>
      </c>
      <c r="D57" s="20">
        <v>1680</v>
      </c>
      <c r="E57" s="20">
        <v>1587</v>
      </c>
      <c r="F57" s="20">
        <v>1713</v>
      </c>
      <c r="G57" s="20">
        <v>2137</v>
      </c>
      <c r="H57" s="21">
        <v>3099</v>
      </c>
      <c r="I57" s="21">
        <v>3172</v>
      </c>
      <c r="J57" s="44">
        <v>2682</v>
      </c>
      <c r="K57" s="43">
        <v>2736</v>
      </c>
      <c r="L57" s="43">
        <v>3191</v>
      </c>
      <c r="M57" s="72">
        <v>2739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12783</v>
      </c>
      <c r="D58" s="20">
        <v>13921</v>
      </c>
      <c r="E58" s="20">
        <v>15203</v>
      </c>
      <c r="F58" s="20">
        <v>16125</v>
      </c>
      <c r="G58" s="20">
        <v>15998</v>
      </c>
      <c r="H58" s="21">
        <v>17518</v>
      </c>
      <c r="I58" s="21">
        <v>20362</v>
      </c>
      <c r="J58" s="44">
        <v>19781</v>
      </c>
      <c r="K58" s="43">
        <v>21250</v>
      </c>
      <c r="L58" s="43">
        <v>23123</v>
      </c>
      <c r="M58" s="72">
        <v>22498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944</v>
      </c>
      <c r="D59" s="20">
        <v>706</v>
      </c>
      <c r="E59" s="20">
        <v>997</v>
      </c>
      <c r="F59" s="20">
        <v>724</v>
      </c>
      <c r="G59" s="20">
        <v>279</v>
      </c>
      <c r="H59" s="21">
        <v>420</v>
      </c>
      <c r="I59" s="21">
        <v>268</v>
      </c>
      <c r="J59" s="44">
        <v>237</v>
      </c>
      <c r="K59" s="43">
        <v>266</v>
      </c>
      <c r="L59" s="43">
        <v>453</v>
      </c>
      <c r="M59" s="72">
        <v>472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1</v>
      </c>
      <c r="D60" s="20">
        <v>2</v>
      </c>
      <c r="E60" s="20">
        <v>59</v>
      </c>
      <c r="F60" s="20">
        <v>3</v>
      </c>
      <c r="G60" s="20">
        <v>38</v>
      </c>
      <c r="H60" s="21">
        <v>105</v>
      </c>
      <c r="I60" s="21">
        <v>103</v>
      </c>
      <c r="J60" s="44">
        <v>81</v>
      </c>
      <c r="K60" s="43">
        <v>112</v>
      </c>
      <c r="L60" s="43">
        <v>64</v>
      </c>
      <c r="M60" s="72">
        <v>183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0</v>
      </c>
      <c r="D61" s="20">
        <v>0</v>
      </c>
      <c r="E61" s="20">
        <v>0</v>
      </c>
      <c r="F61" s="20">
        <v>0</v>
      </c>
      <c r="G61" s="20">
        <v>0</v>
      </c>
      <c r="H61" s="21">
        <v>0</v>
      </c>
      <c r="I61" s="21">
        <v>0</v>
      </c>
      <c r="J61" s="44">
        <v>0</v>
      </c>
      <c r="K61" s="43">
        <v>0</v>
      </c>
      <c r="L61" s="43">
        <v>2</v>
      </c>
      <c r="M61" s="72">
        <v>1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18235</v>
      </c>
      <c r="D62" s="86">
        <f t="shared" ref="D62:L62" si="5">+SUM(D56:D61)</f>
        <v>16887</v>
      </c>
      <c r="E62" s="86">
        <f t="shared" si="5"/>
        <v>19336</v>
      </c>
      <c r="F62" s="86">
        <f t="shared" si="5"/>
        <v>21031</v>
      </c>
      <c r="G62" s="86">
        <f t="shared" si="5"/>
        <v>20648</v>
      </c>
      <c r="H62" s="87">
        <f t="shared" si="5"/>
        <v>22887</v>
      </c>
      <c r="I62" s="87">
        <f t="shared" si="5"/>
        <v>25368</v>
      </c>
      <c r="J62" s="88">
        <f t="shared" si="5"/>
        <v>23733</v>
      </c>
      <c r="K62" s="76">
        <f t="shared" si="5"/>
        <v>26213</v>
      </c>
      <c r="L62" s="76">
        <f t="shared" si="5"/>
        <v>27769</v>
      </c>
      <c r="M62" s="77">
        <f t="shared" ref="M62" si="6">+SUM(M56:M61)</f>
        <v>26415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9" t="s">
        <v>38</v>
      </c>
      <c r="B67" s="330"/>
      <c r="C67" s="78">
        <v>328</v>
      </c>
      <c r="D67" s="79">
        <v>372</v>
      </c>
      <c r="E67" s="79">
        <v>450</v>
      </c>
      <c r="F67" s="79">
        <v>459</v>
      </c>
      <c r="G67" s="79">
        <v>462</v>
      </c>
      <c r="H67" s="80">
        <v>420</v>
      </c>
      <c r="I67" s="80">
        <v>373</v>
      </c>
      <c r="J67" s="81">
        <v>379</v>
      </c>
      <c r="K67" s="70">
        <v>419</v>
      </c>
      <c r="L67" s="70">
        <v>452</v>
      </c>
      <c r="M67" s="71">
        <v>490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4</v>
      </c>
      <c r="D68" s="20">
        <v>2</v>
      </c>
      <c r="E68" s="20">
        <v>1</v>
      </c>
      <c r="F68" s="20">
        <v>0</v>
      </c>
      <c r="G68" s="20">
        <v>0</v>
      </c>
      <c r="H68" s="21">
        <v>39</v>
      </c>
      <c r="I68" s="21">
        <v>50</v>
      </c>
      <c r="J68" s="44">
        <v>57</v>
      </c>
      <c r="K68" s="43">
        <v>26</v>
      </c>
      <c r="L68" s="43">
        <v>23</v>
      </c>
      <c r="M68" s="72">
        <v>27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2246</v>
      </c>
      <c r="D69" s="20">
        <v>2400</v>
      </c>
      <c r="E69" s="20">
        <v>2657</v>
      </c>
      <c r="F69" s="20">
        <v>2527</v>
      </c>
      <c r="G69" s="20">
        <v>2419</v>
      </c>
      <c r="H69" s="21">
        <v>2682</v>
      </c>
      <c r="I69" s="21">
        <v>4025</v>
      </c>
      <c r="J69" s="44">
        <v>3541</v>
      </c>
      <c r="K69" s="43">
        <v>3753</v>
      </c>
      <c r="L69" s="43">
        <v>3896</v>
      </c>
      <c r="M69" s="72">
        <v>3597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1048</v>
      </c>
      <c r="D70" s="20">
        <v>923</v>
      </c>
      <c r="E70" s="20">
        <v>894</v>
      </c>
      <c r="F70" s="20">
        <v>807</v>
      </c>
      <c r="G70" s="20">
        <v>705</v>
      </c>
      <c r="H70" s="21">
        <v>823</v>
      </c>
      <c r="I70" s="21">
        <v>811</v>
      </c>
      <c r="J70" s="44">
        <v>941</v>
      </c>
      <c r="K70" s="43">
        <v>1031</v>
      </c>
      <c r="L70" s="43">
        <v>1129</v>
      </c>
      <c r="M70" s="72">
        <v>1229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3449</v>
      </c>
      <c r="D71" s="20">
        <v>3868</v>
      </c>
      <c r="E71" s="20">
        <v>4577</v>
      </c>
      <c r="F71" s="20">
        <v>5331</v>
      </c>
      <c r="G71" s="20">
        <v>5242</v>
      </c>
      <c r="H71" s="21">
        <v>6043</v>
      </c>
      <c r="I71" s="21">
        <v>6344</v>
      </c>
      <c r="J71" s="44">
        <v>6606</v>
      </c>
      <c r="K71" s="43">
        <v>7662</v>
      </c>
      <c r="L71" s="43">
        <v>8173</v>
      </c>
      <c r="M71" s="72">
        <v>8074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7495</v>
      </c>
      <c r="D72" s="20">
        <v>5423</v>
      </c>
      <c r="E72" s="20">
        <v>6168</v>
      </c>
      <c r="F72" s="20">
        <v>6961</v>
      </c>
      <c r="G72" s="20">
        <v>6849</v>
      </c>
      <c r="H72" s="21">
        <v>7569</v>
      </c>
      <c r="I72" s="21">
        <v>8896</v>
      </c>
      <c r="J72" s="44">
        <v>7450</v>
      </c>
      <c r="K72" s="43">
        <v>8387</v>
      </c>
      <c r="L72" s="43">
        <v>8943</v>
      </c>
      <c r="M72" s="72">
        <v>7896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3031</v>
      </c>
      <c r="D73" s="20">
        <v>3286</v>
      </c>
      <c r="E73" s="20">
        <v>3853</v>
      </c>
      <c r="F73" s="20">
        <v>4148</v>
      </c>
      <c r="G73" s="20">
        <v>4226</v>
      </c>
      <c r="H73" s="21">
        <v>4581</v>
      </c>
      <c r="I73" s="21">
        <v>4118</v>
      </c>
      <c r="J73" s="44">
        <v>3947</v>
      </c>
      <c r="K73" s="43">
        <v>4031</v>
      </c>
      <c r="L73" s="43">
        <v>4289</v>
      </c>
      <c r="M73" s="72">
        <v>4215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634</v>
      </c>
      <c r="D74" s="20">
        <v>613</v>
      </c>
      <c r="E74" s="20">
        <v>736</v>
      </c>
      <c r="F74" s="20">
        <v>798</v>
      </c>
      <c r="G74" s="20">
        <v>745</v>
      </c>
      <c r="H74" s="21">
        <v>730</v>
      </c>
      <c r="I74" s="21">
        <v>751</v>
      </c>
      <c r="J74" s="44">
        <v>812</v>
      </c>
      <c r="K74" s="43">
        <v>904</v>
      </c>
      <c r="L74" s="43">
        <v>864</v>
      </c>
      <c r="M74" s="72">
        <v>816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 t="s">
        <v>67</v>
      </c>
      <c r="M75" s="209">
        <v>71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18235</v>
      </c>
      <c r="D76" s="86">
        <f t="shared" ref="D76:M76" si="7">+SUM(D67:D75)</f>
        <v>16887</v>
      </c>
      <c r="E76" s="86">
        <f t="shared" si="7"/>
        <v>19336</v>
      </c>
      <c r="F76" s="86">
        <f t="shared" si="7"/>
        <v>21031</v>
      </c>
      <c r="G76" s="86">
        <f t="shared" si="7"/>
        <v>20648</v>
      </c>
      <c r="H76" s="87">
        <f t="shared" si="7"/>
        <v>22887</v>
      </c>
      <c r="I76" s="87">
        <f t="shared" si="7"/>
        <v>25368</v>
      </c>
      <c r="J76" s="88">
        <f t="shared" si="7"/>
        <v>23733</v>
      </c>
      <c r="K76" s="76">
        <f t="shared" si="7"/>
        <v>26213</v>
      </c>
      <c r="L76" s="76">
        <f t="shared" si="7"/>
        <v>27769</v>
      </c>
      <c r="M76" s="77">
        <f t="shared" si="7"/>
        <v>26415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8951</v>
      </c>
      <c r="I81" s="81">
        <v>10472</v>
      </c>
      <c r="J81" s="81">
        <v>8932</v>
      </c>
      <c r="K81" s="70">
        <v>9935</v>
      </c>
      <c r="L81" s="70">
        <v>10505</v>
      </c>
      <c r="M81" s="71">
        <v>9747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769</v>
      </c>
      <c r="I82" s="44">
        <v>706</v>
      </c>
      <c r="J82" s="44">
        <v>727</v>
      </c>
      <c r="K82" s="43">
        <v>770</v>
      </c>
      <c r="L82" s="43">
        <v>793</v>
      </c>
      <c r="M82" s="72">
        <v>863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395</v>
      </c>
      <c r="I83" s="44">
        <v>310</v>
      </c>
      <c r="J83" s="44">
        <v>60</v>
      </c>
      <c r="K83" s="43">
        <v>523</v>
      </c>
      <c r="L83" s="43">
        <v>172</v>
      </c>
      <c r="M83" s="72">
        <v>43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682</v>
      </c>
      <c r="I84" s="44">
        <v>659</v>
      </c>
      <c r="J84" s="44">
        <v>677</v>
      </c>
      <c r="K84" s="43">
        <v>682</v>
      </c>
      <c r="L84" s="43">
        <v>710</v>
      </c>
      <c r="M84" s="72">
        <v>717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3352</v>
      </c>
      <c r="I85" s="44">
        <v>3378</v>
      </c>
      <c r="J85" s="44">
        <v>3923</v>
      </c>
      <c r="K85" s="43">
        <v>4272</v>
      </c>
      <c r="L85" s="43">
        <v>4650</v>
      </c>
      <c r="M85" s="72">
        <v>4756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2716</v>
      </c>
      <c r="I86" s="44">
        <v>4068</v>
      </c>
      <c r="J86" s="44">
        <v>3652</v>
      </c>
      <c r="K86" s="43">
        <v>3926</v>
      </c>
      <c r="L86" s="43">
        <v>4126</v>
      </c>
      <c r="M86" s="72">
        <v>3842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3428</v>
      </c>
      <c r="I87" s="44">
        <v>3273</v>
      </c>
      <c r="J87" s="44">
        <v>3151</v>
      </c>
      <c r="K87" s="43">
        <v>3312</v>
      </c>
      <c r="L87" s="43">
        <v>3529</v>
      </c>
      <c r="M87" s="72">
        <v>3567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1167</v>
      </c>
      <c r="I89" s="44">
        <v>1165</v>
      </c>
      <c r="J89" s="44">
        <v>1244</v>
      </c>
      <c r="K89" s="43">
        <v>1406</v>
      </c>
      <c r="L89" s="43">
        <v>1483</v>
      </c>
      <c r="M89" s="72">
        <v>1532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689</v>
      </c>
      <c r="I90" s="44">
        <v>829</v>
      </c>
      <c r="J90" s="44">
        <v>891</v>
      </c>
      <c r="K90" s="43">
        <v>970</v>
      </c>
      <c r="L90" s="43">
        <v>1396</v>
      </c>
      <c r="M90" s="72">
        <v>1044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738</v>
      </c>
      <c r="I91" s="44">
        <v>508</v>
      </c>
      <c r="J91" s="44">
        <v>476</v>
      </c>
      <c r="K91" s="43">
        <v>417</v>
      </c>
      <c r="L91" s="43">
        <v>405</v>
      </c>
      <c r="M91" s="72">
        <v>304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 t="s">
        <v>67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22887</v>
      </c>
      <c r="I93" s="88">
        <f t="shared" si="8"/>
        <v>25368</v>
      </c>
      <c r="J93" s="88">
        <f t="shared" si="8"/>
        <v>23733</v>
      </c>
      <c r="K93" s="76">
        <f t="shared" si="8"/>
        <v>26213</v>
      </c>
      <c r="L93" s="76">
        <f t="shared" si="8"/>
        <v>27769</v>
      </c>
      <c r="M93" s="77">
        <f t="shared" si="8"/>
        <v>26415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11556</v>
      </c>
      <c r="D99" s="79">
        <v>11609</v>
      </c>
      <c r="E99" s="79">
        <v>13083</v>
      </c>
      <c r="F99" s="79">
        <v>14743</v>
      </c>
      <c r="G99" s="79">
        <v>15270</v>
      </c>
      <c r="H99" s="80">
        <v>17608</v>
      </c>
      <c r="I99" s="80">
        <v>17724</v>
      </c>
      <c r="J99" s="80">
        <v>17511</v>
      </c>
      <c r="K99" s="70">
        <v>19358</v>
      </c>
      <c r="L99" s="70">
        <v>20384</v>
      </c>
      <c r="M99" s="71">
        <v>19796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6676</v>
      </c>
      <c r="D100" s="20">
        <v>5248</v>
      </c>
      <c r="E100" s="20">
        <v>6195</v>
      </c>
      <c r="F100" s="20">
        <v>6210</v>
      </c>
      <c r="G100" s="20">
        <v>5291</v>
      </c>
      <c r="H100" s="21">
        <v>5010</v>
      </c>
      <c r="I100" s="21">
        <v>7061</v>
      </c>
      <c r="J100" s="21">
        <v>5033</v>
      </c>
      <c r="K100" s="43">
        <v>4453</v>
      </c>
      <c r="L100" s="43">
        <v>4317</v>
      </c>
      <c r="M100" s="72">
        <v>3512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3</v>
      </c>
      <c r="D101" s="20">
        <v>30</v>
      </c>
      <c r="E101" s="20">
        <v>58</v>
      </c>
      <c r="F101" s="20">
        <v>78</v>
      </c>
      <c r="G101" s="20">
        <v>87</v>
      </c>
      <c r="H101" s="21">
        <v>269</v>
      </c>
      <c r="I101" s="21">
        <v>583</v>
      </c>
      <c r="J101" s="21">
        <v>1189</v>
      </c>
      <c r="K101" s="43">
        <v>2402</v>
      </c>
      <c r="L101" s="43">
        <v>3068</v>
      </c>
      <c r="M101" s="72">
        <v>3107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18235</v>
      </c>
      <c r="D103" s="86">
        <f t="shared" ref="D103:M103" si="9">+SUM(D99:D102)</f>
        <v>16887</v>
      </c>
      <c r="E103" s="86">
        <f t="shared" si="9"/>
        <v>19336</v>
      </c>
      <c r="F103" s="86">
        <f t="shared" si="9"/>
        <v>21031</v>
      </c>
      <c r="G103" s="86">
        <f t="shared" si="9"/>
        <v>20648</v>
      </c>
      <c r="H103" s="87">
        <f t="shared" si="9"/>
        <v>22887</v>
      </c>
      <c r="I103" s="87">
        <f t="shared" si="9"/>
        <v>25368</v>
      </c>
      <c r="J103" s="87">
        <f t="shared" si="9"/>
        <v>23733</v>
      </c>
      <c r="K103" s="76">
        <f t="shared" si="9"/>
        <v>26213</v>
      </c>
      <c r="L103" s="76">
        <f t="shared" si="9"/>
        <v>27769</v>
      </c>
      <c r="M103" s="210">
        <f t="shared" si="9"/>
        <v>26415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9256</v>
      </c>
      <c r="D109" s="68">
        <v>8629</v>
      </c>
      <c r="E109" s="68">
        <v>9581</v>
      </c>
      <c r="F109" s="68">
        <v>10248</v>
      </c>
      <c r="G109" s="68">
        <v>9951</v>
      </c>
      <c r="H109" s="69">
        <v>11178</v>
      </c>
      <c r="I109" s="69">
        <v>11685</v>
      </c>
      <c r="J109" s="70">
        <v>10592</v>
      </c>
      <c r="K109" s="70">
        <v>11928</v>
      </c>
      <c r="L109" s="70">
        <v>12417</v>
      </c>
      <c r="M109" s="71">
        <v>11667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8979</v>
      </c>
      <c r="D110" s="20">
        <v>8258</v>
      </c>
      <c r="E110" s="20">
        <v>9755</v>
      </c>
      <c r="F110" s="20">
        <v>10783</v>
      </c>
      <c r="G110" s="20">
        <v>10697</v>
      </c>
      <c r="H110" s="21">
        <v>11709</v>
      </c>
      <c r="I110" s="21">
        <v>13683</v>
      </c>
      <c r="J110" s="21">
        <v>13141</v>
      </c>
      <c r="K110" s="43">
        <v>14285</v>
      </c>
      <c r="L110" s="43">
        <v>15352</v>
      </c>
      <c r="M110" s="72">
        <v>14748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18235</v>
      </c>
      <c r="D111" s="86">
        <f t="shared" ref="D111:L111" si="10">+SUM(D109:D110)</f>
        <v>16887</v>
      </c>
      <c r="E111" s="86">
        <f t="shared" si="10"/>
        <v>19336</v>
      </c>
      <c r="F111" s="86">
        <f t="shared" si="10"/>
        <v>21031</v>
      </c>
      <c r="G111" s="86">
        <f t="shared" si="10"/>
        <v>20648</v>
      </c>
      <c r="H111" s="87">
        <f t="shared" si="10"/>
        <v>22887</v>
      </c>
      <c r="I111" s="87">
        <f t="shared" si="10"/>
        <v>25368</v>
      </c>
      <c r="J111" s="87">
        <f t="shared" si="10"/>
        <v>23733</v>
      </c>
      <c r="K111" s="76">
        <f t="shared" si="10"/>
        <v>26213</v>
      </c>
      <c r="L111" s="76">
        <f t="shared" si="10"/>
        <v>27769</v>
      </c>
      <c r="M111" s="188">
        <f t="shared" ref="M111" si="11">+SUM(M109:M110)</f>
        <v>26415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522</v>
      </c>
      <c r="D116" s="93">
        <v>327</v>
      </c>
      <c r="E116" s="94">
        <f>+IF(OR(C116=0,C116="-"),"",(D116/C116))</f>
        <v>0.62643678160919536</v>
      </c>
      <c r="F116" s="1"/>
      <c r="G116" s="305" t="s">
        <v>30</v>
      </c>
      <c r="H116" s="306"/>
      <c r="I116" s="99">
        <v>10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2739</v>
      </c>
      <c r="D117" s="95">
        <v>913</v>
      </c>
      <c r="E117" s="96">
        <f t="shared" ref="E117:E121" si="13">+IF(OR(C117=0,C117="-"),"",(D117/C117))</f>
        <v>0.33333333333333331</v>
      </c>
      <c r="F117" s="1"/>
      <c r="G117" s="308" t="s">
        <v>31</v>
      </c>
      <c r="H117" s="310"/>
      <c r="I117" s="100">
        <v>23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22498</v>
      </c>
      <c r="D118" s="95">
        <v>8616</v>
      </c>
      <c r="E118" s="96">
        <f t="shared" si="13"/>
        <v>0.38296737487776689</v>
      </c>
      <c r="F118" s="1"/>
      <c r="G118" s="308" t="s">
        <v>32</v>
      </c>
      <c r="H118" s="310"/>
      <c r="I118" s="100">
        <v>52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472</v>
      </c>
      <c r="D119" s="95">
        <v>57</v>
      </c>
      <c r="E119" s="96">
        <f t="shared" si="13"/>
        <v>0.12076271186440678</v>
      </c>
      <c r="F119" s="1"/>
      <c r="G119" s="308" t="s">
        <v>33</v>
      </c>
      <c r="H119" s="310"/>
      <c r="I119" s="100">
        <v>11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183</v>
      </c>
      <c r="D120" s="95">
        <v>42</v>
      </c>
      <c r="E120" s="96">
        <f t="shared" si="13"/>
        <v>0.22950819672131148</v>
      </c>
      <c r="F120" s="1"/>
      <c r="G120" s="308" t="s">
        <v>34</v>
      </c>
      <c r="H120" s="310"/>
      <c r="I120" s="100">
        <v>6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1</v>
      </c>
      <c r="D121" s="95">
        <v>0</v>
      </c>
      <c r="E121" s="96">
        <f t="shared" si="13"/>
        <v>0</v>
      </c>
      <c r="F121" s="1"/>
      <c r="G121" s="308" t="s">
        <v>35</v>
      </c>
      <c r="H121" s="310"/>
      <c r="I121" s="100">
        <v>0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26415</v>
      </c>
      <c r="D122" s="97">
        <f>+SUM(D116:D121)</f>
        <v>9955</v>
      </c>
      <c r="E122" s="98">
        <f t="shared" ref="E122" si="14">+IF(C122=0,"",(D122/C122))</f>
        <v>0.37686920310429678</v>
      </c>
      <c r="F122" s="1"/>
      <c r="G122" s="311" t="s">
        <v>22</v>
      </c>
      <c r="H122" s="313"/>
      <c r="I122" s="101">
        <f>+SUM(I116:I121)</f>
        <v>102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132</v>
      </c>
      <c r="D127" s="79">
        <v>889</v>
      </c>
      <c r="E127" s="79">
        <v>141</v>
      </c>
      <c r="F127" s="79">
        <v>139</v>
      </c>
      <c r="G127" s="80">
        <v>686</v>
      </c>
      <c r="H127" s="80">
        <v>296</v>
      </c>
      <c r="I127" s="81">
        <v>696</v>
      </c>
      <c r="J127" s="80">
        <v>616</v>
      </c>
      <c r="K127" s="80">
        <v>478</v>
      </c>
      <c r="L127" s="111">
        <v>511</v>
      </c>
      <c r="M127" s="82">
        <v>470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461</v>
      </c>
      <c r="D128" s="20">
        <v>515</v>
      </c>
      <c r="E128" s="20">
        <v>528</v>
      </c>
      <c r="F128" s="20">
        <v>510</v>
      </c>
      <c r="G128" s="21">
        <v>326</v>
      </c>
      <c r="H128" s="21">
        <v>872</v>
      </c>
      <c r="I128" s="44">
        <v>698</v>
      </c>
      <c r="J128" s="21">
        <v>652</v>
      </c>
      <c r="K128" s="21">
        <v>819</v>
      </c>
      <c r="L128" s="112">
        <v>603</v>
      </c>
      <c r="M128" s="84">
        <v>765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1422</v>
      </c>
      <c r="D129" s="20">
        <v>1457</v>
      </c>
      <c r="E129" s="20">
        <v>1833</v>
      </c>
      <c r="F129" s="20">
        <v>1956</v>
      </c>
      <c r="G129" s="21">
        <v>1033</v>
      </c>
      <c r="H129" s="21">
        <v>2503</v>
      </c>
      <c r="I129" s="44">
        <v>2842</v>
      </c>
      <c r="J129" s="21">
        <v>2639</v>
      </c>
      <c r="K129" s="21">
        <v>3837</v>
      </c>
      <c r="L129" s="112">
        <v>2297</v>
      </c>
      <c r="M129" s="84">
        <v>3488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557</v>
      </c>
      <c r="D130" s="20">
        <v>543</v>
      </c>
      <c r="E130" s="20">
        <v>644</v>
      </c>
      <c r="F130" s="20">
        <v>282</v>
      </c>
      <c r="G130" s="21">
        <v>388</v>
      </c>
      <c r="H130" s="21">
        <v>191</v>
      </c>
      <c r="I130" s="44">
        <v>208</v>
      </c>
      <c r="J130" s="21">
        <v>154</v>
      </c>
      <c r="K130" s="21">
        <v>233</v>
      </c>
      <c r="L130" s="112">
        <v>293</v>
      </c>
      <c r="M130" s="84">
        <v>433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0</v>
      </c>
      <c r="D131" s="20">
        <v>0</v>
      </c>
      <c r="E131" s="20">
        <v>0</v>
      </c>
      <c r="F131" s="20">
        <v>0</v>
      </c>
      <c r="G131" s="21">
        <v>16</v>
      </c>
      <c r="H131" s="21">
        <v>13</v>
      </c>
      <c r="I131" s="44">
        <v>50</v>
      </c>
      <c r="J131" s="21">
        <v>78</v>
      </c>
      <c r="K131" s="21">
        <v>63</v>
      </c>
      <c r="L131" s="112">
        <v>42</v>
      </c>
      <c r="M131" s="84">
        <v>47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0</v>
      </c>
      <c r="D132" s="20">
        <v>0</v>
      </c>
      <c r="E132" s="20">
        <v>0</v>
      </c>
      <c r="F132" s="20">
        <v>0</v>
      </c>
      <c r="G132" s="21">
        <v>0</v>
      </c>
      <c r="H132" s="21">
        <v>0</v>
      </c>
      <c r="I132" s="44">
        <v>0</v>
      </c>
      <c r="J132" s="21">
        <v>0</v>
      </c>
      <c r="K132" s="21">
        <v>0</v>
      </c>
      <c r="L132" s="112" t="s">
        <v>2708</v>
      </c>
      <c r="M132" s="84">
        <v>0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2572</v>
      </c>
      <c r="D133" s="86">
        <f t="shared" ref="D133:I133" si="15">+SUM(D127:D132)</f>
        <v>3404</v>
      </c>
      <c r="E133" s="86">
        <f t="shared" si="15"/>
        <v>3146</v>
      </c>
      <c r="F133" s="86">
        <f t="shared" si="15"/>
        <v>2887</v>
      </c>
      <c r="G133" s="87">
        <f t="shared" si="15"/>
        <v>2449</v>
      </c>
      <c r="H133" s="87">
        <f t="shared" si="15"/>
        <v>3875</v>
      </c>
      <c r="I133" s="88">
        <f t="shared" si="15"/>
        <v>4494</v>
      </c>
      <c r="J133" s="87">
        <f>+SUM(J127:J132)</f>
        <v>4139</v>
      </c>
      <c r="K133" s="87">
        <f t="shared" ref="K133" si="16">+SUM(K127:K132)</f>
        <v>5430</v>
      </c>
      <c r="L133" s="113">
        <f>+SUM(L127:L132)</f>
        <v>3746</v>
      </c>
      <c r="M133" s="89">
        <f>+SUM(M127:M132)</f>
        <v>5203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0.625</v>
      </c>
      <c r="D139" s="224">
        <v>0.5934959349593496</v>
      </c>
      <c r="E139" s="224">
        <v>0.51388888888888884</v>
      </c>
      <c r="F139" s="224">
        <v>0.55263157894736847</v>
      </c>
      <c r="G139" s="224">
        <v>0.58461538461538465</v>
      </c>
      <c r="H139" s="225">
        <v>0.53508771929824561</v>
      </c>
      <c r="I139" s="226">
        <v>0.51764705882352946</v>
      </c>
      <c r="J139" s="224">
        <v>0.54577464788732399</v>
      </c>
      <c r="K139" s="224">
        <v>0.47520661157024796</v>
      </c>
      <c r="L139" s="227">
        <v>0.32330827067669171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>
        <v>0.63366336633663367</v>
      </c>
      <c r="D140" s="229">
        <v>0.36873156342182889</v>
      </c>
      <c r="E140" s="229">
        <v>0.43380281690140843</v>
      </c>
      <c r="F140" s="229">
        <v>0.42</v>
      </c>
      <c r="G140" s="229">
        <v>0.54878048780487809</v>
      </c>
      <c r="H140" s="230">
        <v>0.58192090395480223</v>
      </c>
      <c r="I140" s="231">
        <v>0.47342995169082125</v>
      </c>
      <c r="J140" s="229">
        <v>0.47601476014760147</v>
      </c>
      <c r="K140" s="229">
        <v>0.50666666666666671</v>
      </c>
      <c r="L140" s="232">
        <v>0.4024767801857585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>
        <v>0.65069356872635564</v>
      </c>
      <c r="D141" s="229">
        <v>0.63072586328400282</v>
      </c>
      <c r="E141" s="229">
        <v>0.55233380480905236</v>
      </c>
      <c r="F141" s="229">
        <v>0.52911813643926786</v>
      </c>
      <c r="G141" s="229">
        <v>0.66</v>
      </c>
      <c r="H141" s="230">
        <v>0.6064453125</v>
      </c>
      <c r="I141" s="231">
        <v>0.54067140090380894</v>
      </c>
      <c r="J141" s="229">
        <v>0.57559136098731578</v>
      </c>
      <c r="K141" s="229">
        <v>0.54795991410164635</v>
      </c>
      <c r="L141" s="232">
        <v>0.46901260504201681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>
        <v>0.89686924493554332</v>
      </c>
      <c r="D142" s="229">
        <v>0.90305206463195686</v>
      </c>
      <c r="E142" s="229">
        <v>0.90774907749077505</v>
      </c>
      <c r="F142" s="229">
        <v>0.89424572317262829</v>
      </c>
      <c r="G142" s="229">
        <v>0.86120996441281139</v>
      </c>
      <c r="H142" s="230">
        <v>0.87628865979381443</v>
      </c>
      <c r="I142" s="231">
        <v>0.89714285714285713</v>
      </c>
      <c r="J142" s="229">
        <v>0.88461538461538458</v>
      </c>
      <c r="K142" s="229">
        <v>0.84210526315789469</v>
      </c>
      <c r="L142" s="232">
        <v>0.76211453744493396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>
        <v>1</v>
      </c>
      <c r="D143" s="229" t="s">
        <v>67</v>
      </c>
      <c r="E143" s="229" t="s">
        <v>67</v>
      </c>
      <c r="F143" s="229" t="s">
        <v>67</v>
      </c>
      <c r="G143" s="229" t="s">
        <v>67</v>
      </c>
      <c r="H143" s="230">
        <v>0.9375</v>
      </c>
      <c r="I143" s="231">
        <v>0.76923076923076938</v>
      </c>
      <c r="J143" s="229">
        <v>0.98</v>
      </c>
      <c r="K143" s="229">
        <v>0.96808510638297873</v>
      </c>
      <c r="L143" s="232">
        <v>0.96825396825396826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 t="s">
        <v>67</v>
      </c>
      <c r="D144" s="234" t="s">
        <v>67</v>
      </c>
      <c r="E144" s="234" t="s">
        <v>67</v>
      </c>
      <c r="F144" s="234" t="s">
        <v>67</v>
      </c>
      <c r="G144" s="234" t="s">
        <v>67</v>
      </c>
      <c r="H144" s="235" t="s">
        <v>67</v>
      </c>
      <c r="I144" s="236" t="s">
        <v>67</v>
      </c>
      <c r="J144" s="234" t="s">
        <v>67</v>
      </c>
      <c r="K144" s="234" t="s">
        <v>67</v>
      </c>
      <c r="L144" s="237" t="s">
        <v>67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2701</v>
      </c>
      <c r="G151" s="246"/>
      <c r="H151" s="247" t="s">
        <v>2701</v>
      </c>
      <c r="I151" s="251"/>
      <c r="J151" s="247" t="s">
        <v>2701</v>
      </c>
      <c r="K151" s="251"/>
      <c r="L151" s="249" t="s">
        <v>2701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2709</v>
      </c>
      <c r="G152" s="246"/>
      <c r="H152" s="247" t="s">
        <v>2709</v>
      </c>
      <c r="I152" s="251"/>
      <c r="J152" s="247" t="s">
        <v>2709</v>
      </c>
      <c r="K152" s="251"/>
      <c r="L152" s="249" t="s">
        <v>2709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2707</v>
      </c>
      <c r="G153" s="246"/>
      <c r="H153" s="247" t="s">
        <v>2706</v>
      </c>
      <c r="I153" s="251"/>
      <c r="J153" s="247" t="s">
        <v>2706</v>
      </c>
      <c r="K153" s="251"/>
      <c r="L153" s="249" t="s">
        <v>2706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67</v>
      </c>
      <c r="G154" s="253"/>
      <c r="H154" s="254" t="s">
        <v>67</v>
      </c>
      <c r="I154" s="253"/>
      <c r="J154" s="254" t="s">
        <v>67</v>
      </c>
      <c r="K154" s="253"/>
      <c r="L154" s="254" t="s">
        <v>67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2702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2705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2704</v>
      </c>
      <c r="M157" s="277"/>
      <c r="N157" s="277"/>
      <c r="O157" s="277"/>
      <c r="P157" s="2"/>
      <c r="Q157" s="2"/>
    </row>
    <row r="158" spans="1:17" ht="15.75" x14ac:dyDescent="0.25">
      <c r="A158" s="293" t="s">
        <v>2703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8.2983952580598527E-2</v>
      </c>
      <c r="D163" s="51">
        <v>8.5787155112450733E-2</v>
      </c>
      <c r="E163" s="51">
        <v>7.7753094255791813E-2</v>
      </c>
      <c r="F163" s="51">
        <v>0.1202641640597845</v>
      </c>
      <c r="G163" s="51">
        <v>7.9667644183773215E-2</v>
      </c>
      <c r="H163" s="52">
        <v>0.10518621114188981</v>
      </c>
      <c r="I163" s="52">
        <v>8.5355648535564849E-2</v>
      </c>
      <c r="J163" s="53">
        <v>8.6740770146883681E-2</v>
      </c>
      <c r="K163" s="53">
        <v>0.11360060419157908</v>
      </c>
      <c r="L163" s="53">
        <v>9.8899740388181487E-2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  <mergeCell ref="A49:B49"/>
    <mergeCell ref="A50:B50"/>
    <mergeCell ref="A51:B51"/>
    <mergeCell ref="A55:B55"/>
    <mergeCell ref="A56:B56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</row>
    <row r="7" spans="1:10" ht="28.5" x14ac:dyDescent="0.25">
      <c r="A7" s="1"/>
      <c r="B7" s="340" t="str">
        <f>+ESTADISTICAS!B7</f>
        <v>SUCRE</v>
      </c>
      <c r="C7" s="340"/>
      <c r="D7" s="340"/>
      <c r="E7" s="340"/>
      <c r="F7" s="340"/>
      <c r="G7" s="340"/>
      <c r="H7" s="340"/>
      <c r="I7" s="340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1209</v>
      </c>
      <c r="C12" s="27">
        <f>+IFERROR((VLOOKUP(A12,Hoja3N!$A$2:$J$841,5,FALSE)),"")</f>
        <v>0</v>
      </c>
      <c r="D12" s="28" t="str">
        <f>+IFERROR((VLOOKUP(A12,Hoja3N!$A$2:$J$841,6,FALSE)),"")</f>
        <v>UNIVERSIDAD FRANCISCO DE PAULA SANTANDER</v>
      </c>
      <c r="E12" s="29"/>
      <c r="F12" s="30"/>
      <c r="G12" s="27" t="str">
        <f>+IFERROR((VLOOKUP(A12,Hoja3N!$A$2:$J$841,7,FALSE)),"")</f>
        <v>Norte De Santander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3</v>
      </c>
    </row>
    <row r="13" spans="1:10" x14ac:dyDescent="0.25">
      <c r="A13" s="117">
        <v>2</v>
      </c>
      <c r="B13" s="27">
        <f>+IFERROR((VLOOKUP(A13,Hoja3N!$A$2:$J$841,4,FALSE)),"")</f>
        <v>1212</v>
      </c>
      <c r="C13" s="27">
        <f>+IFERROR((VLOOKUP(A13,Hoja3N!$A$2:$J$841,5,FALSE)),"")</f>
        <v>0</v>
      </c>
      <c r="D13" s="28" t="str">
        <f>+IFERROR((VLOOKUP(A13,Hoja3N!$A$2:$J$841,6,FALSE)),"")</f>
        <v>UNIVERSIDAD DE PAMPLONA</v>
      </c>
      <c r="E13" s="29"/>
      <c r="F13" s="30"/>
      <c r="G13" s="27" t="str">
        <f>+IFERROR((VLOOKUP(A13,Hoja3N!$A$2:$J$841,7,FALSE)),"")</f>
        <v>Norte De Santander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26</v>
      </c>
    </row>
    <row r="14" spans="1:10" x14ac:dyDescent="0.25">
      <c r="A14" s="117">
        <v>3</v>
      </c>
      <c r="B14" s="27">
        <f>+IFERROR((VLOOKUP(A14,Hoja3N!$A$2:$J$841,4,FALSE)),"")</f>
        <v>1217</v>
      </c>
      <c r="C14" s="27">
        <f>+IFERROR((VLOOKUP(A14,Hoja3N!$A$2:$J$841,5,FALSE)),"")</f>
        <v>0</v>
      </c>
      <c r="D14" s="28" t="str">
        <f>+IFERROR((VLOOKUP(A14,Hoja3N!$A$2:$J$841,6,FALSE)),"")</f>
        <v>UNIVERSIDAD DE SUCRE</v>
      </c>
      <c r="E14" s="29"/>
      <c r="F14" s="30"/>
      <c r="G14" s="27" t="str">
        <f>+IFERROR((VLOOKUP(A14,Hoja3N!$A$2:$J$841,7,FALSE)),"")</f>
        <v>Sucre</v>
      </c>
      <c r="H14" s="27" t="str">
        <f>+IFERROR((VLOOKUP(A14,Hoja3N!$A$2:$J$841,8,FALSE)),"")</f>
        <v>OFICIAL</v>
      </c>
      <c r="I14" s="31" t="str">
        <f>+IFERROR((VLOOKUP(A14,Hoja3N!$A$2:$J$841,9,FALSE)),"")</f>
        <v>Universidad</v>
      </c>
      <c r="J14" s="118">
        <f>+IFERROR((VLOOKUP(A14,Hoja3N!$A$2:$J$841,10,FALSE)),"")</f>
        <v>6379</v>
      </c>
    </row>
    <row r="15" spans="1:10" x14ac:dyDescent="0.25">
      <c r="A15" s="117">
        <v>4</v>
      </c>
      <c r="B15" s="27">
        <f>+IFERROR((VLOOKUP(A15,Hoja3N!$A$2:$J$841,4,FALSE)),"")</f>
        <v>1704</v>
      </c>
      <c r="C15" s="27">
        <f>+IFERROR((VLOOKUP(A15,Hoja3N!$A$2:$J$841,5,FALSE)),"")</f>
        <v>0</v>
      </c>
      <c r="D15" s="28" t="str">
        <f>+IFERROR((VLOOKUP(A15,Hoja3N!$A$2:$J$841,6,FALSE)),"")</f>
        <v>UNIVERSIDAD SANTO TOMAS</v>
      </c>
      <c r="E15" s="29"/>
      <c r="F15" s="30"/>
      <c r="G15" s="27" t="str">
        <f>+IFERROR((VLOOKUP(A15,Hoja3N!$A$2:$J$841,7,FALSE)),"")</f>
        <v>Bogotá, D.C.</v>
      </c>
      <c r="H15" s="27" t="str">
        <f>+IFERROR((VLOOKUP(A15,Hoja3N!$A$2:$J$841,8,FALSE)),"")</f>
        <v>PRIVADA</v>
      </c>
      <c r="I15" s="31" t="str">
        <f>+IFERROR((VLOOKUP(A15,Hoja3N!$A$2:$J$841,9,FALSE)),"")</f>
        <v>Universidad</v>
      </c>
      <c r="J15" s="118">
        <f>+IFERROR((VLOOKUP(A15,Hoja3N!$A$2:$J$841,10,FALSE)),"")</f>
        <v>132</v>
      </c>
    </row>
    <row r="16" spans="1:10" x14ac:dyDescent="0.25">
      <c r="A16" s="117">
        <v>5</v>
      </c>
      <c r="B16" s="27">
        <f>+IFERROR((VLOOKUP(A16,Hoja3N!$A$2:$J$841,4,FALSE)),"")</f>
        <v>1713</v>
      </c>
      <c r="C16" s="27">
        <f>+IFERROR((VLOOKUP(A16,Hoja3N!$A$2:$J$841,5,FALSE)),"")</f>
        <v>0</v>
      </c>
      <c r="D16" s="28" t="str">
        <f>+IFERROR((VLOOKUP(A16,Hoja3N!$A$2:$J$841,6,FALSE)),"")</f>
        <v>UNIVERSIDAD DEL NORTE</v>
      </c>
      <c r="E16" s="29"/>
      <c r="F16" s="30"/>
      <c r="G16" s="27" t="str">
        <f>+IFERROR((VLOOKUP(A16,Hoja3N!$A$2:$J$841,7,FALSE)),"")</f>
        <v>Atlántico</v>
      </c>
      <c r="H16" s="27" t="str">
        <f>+IFERROR((VLOOKUP(A16,Hoja3N!$A$2:$J$841,8,FALSE)),"")</f>
        <v>PRIVADA</v>
      </c>
      <c r="I16" s="31" t="str">
        <f>+IFERROR((VLOOKUP(A16,Hoja3N!$A$2:$J$841,9,FALSE)),"")</f>
        <v>Universidad</v>
      </c>
      <c r="J16" s="118">
        <f>+IFERROR((VLOOKUP(A16,Hoja3N!$A$2:$J$841,10,FALSE)),"")</f>
        <v>1</v>
      </c>
    </row>
    <row r="17" spans="1:10" x14ac:dyDescent="0.25">
      <c r="A17" s="117">
        <v>6</v>
      </c>
      <c r="B17" s="27">
        <f>+IFERROR((VLOOKUP(A17,Hoja3N!$A$2:$J$841,4,FALSE)),"")</f>
        <v>2102</v>
      </c>
      <c r="C17" s="27">
        <f>+IFERROR((VLOOKUP(A17,Hoja3N!$A$2:$J$841,5,FALSE)),"")</f>
        <v>0</v>
      </c>
      <c r="D17" s="28" t="str">
        <f>+IFERROR((VLOOKUP(A17,Hoja3N!$A$2:$J$841,6,FALSE)),"")</f>
        <v>UNIVERSIDAD NACIONAL ABIERTA Y A DISTANCIA UNAD</v>
      </c>
      <c r="E17" s="29"/>
      <c r="F17" s="30"/>
      <c r="G17" s="27" t="str">
        <f>+IFERROR((VLOOKUP(A17,Hoja3N!$A$2:$J$841,7,FALSE)),"")</f>
        <v>Bogotá, D.C.</v>
      </c>
      <c r="H17" s="27" t="str">
        <f>+IFERROR((VLOOKUP(A17,Hoja3N!$A$2:$J$841,8,FALSE)),"")</f>
        <v>OFICIAL</v>
      </c>
      <c r="I17" s="31" t="str">
        <f>+IFERROR((VLOOKUP(A17,Hoja3N!$A$2:$J$841,9,FALSE)),"")</f>
        <v>Universidad</v>
      </c>
      <c r="J17" s="118">
        <f>+IFERROR((VLOOKUP(A17,Hoja3N!$A$2:$J$841,10,FALSE)),"")</f>
        <v>1787</v>
      </c>
    </row>
    <row r="18" spans="1:10" x14ac:dyDescent="0.25">
      <c r="A18" s="117">
        <v>7</v>
      </c>
      <c r="B18" s="27">
        <f>+IFERROR((VLOOKUP(A18,Hoja3N!$A$2:$J$841,4,FALSE)),"")</f>
        <v>2104</v>
      </c>
      <c r="C18" s="27">
        <f>+IFERROR((VLOOKUP(A18,Hoja3N!$A$2:$J$841,5,FALSE)),"")</f>
        <v>0</v>
      </c>
      <c r="D18" s="28" t="str">
        <f>+IFERROR((VLOOKUP(A18,Hoja3N!$A$2:$J$841,6,FALSE)),"")</f>
        <v>ESCUELA SUPERIOR DE ADMINISTRACION PUBLICA-ESAP-</v>
      </c>
      <c r="E18" s="29"/>
      <c r="F18" s="30"/>
      <c r="G18" s="27" t="str">
        <f>+IFERROR((VLOOKUP(A18,Hoja3N!$A$2:$J$841,7,FALSE)),"")</f>
        <v>Bogotá, D.C.</v>
      </c>
      <c r="H18" s="27" t="str">
        <f>+IFERROR((VLOOKUP(A18,Hoja3N!$A$2:$J$841,8,FALSE)),"")</f>
        <v>OFICIAL</v>
      </c>
      <c r="I18" s="31" t="str">
        <f>+IFERROR((VLOOKUP(A18,Hoja3N!$A$2:$J$841,9,FALSE)),"")</f>
        <v>Institución Universitaria/Escuela Tecnológica</v>
      </c>
      <c r="J18" s="118">
        <f>+IFERROR((VLOOKUP(A18,Hoja3N!$A$2:$J$841,10,FALSE)),"")</f>
        <v>533</v>
      </c>
    </row>
    <row r="19" spans="1:10" x14ac:dyDescent="0.25">
      <c r="A19" s="117">
        <v>8</v>
      </c>
      <c r="B19" s="27">
        <f>+IFERROR((VLOOKUP(A19,Hoja3N!$A$2:$J$841,4,FALSE)),"")</f>
        <v>2106</v>
      </c>
      <c r="C19" s="27">
        <f>+IFERROR((VLOOKUP(A19,Hoja3N!$A$2:$J$841,5,FALSE)),"")</f>
        <v>0</v>
      </c>
      <c r="D19" s="28" t="str">
        <f>+IFERROR((VLOOKUP(A19,Hoja3N!$A$2:$J$841,6,FALSE)),"")</f>
        <v>DIRECCION NACIONAL DE ESCUELAS</v>
      </c>
      <c r="E19" s="29"/>
      <c r="F19" s="30"/>
      <c r="G19" s="27" t="str">
        <f>+IFERROR((VLOOKUP(A19,Hoja3N!$A$2:$J$841,7,FALSE)),"")</f>
        <v>Bogotá, D.C.</v>
      </c>
      <c r="H19" s="27" t="str">
        <f>+IFERROR((VLOOKUP(A19,Hoja3N!$A$2:$J$841,8,FALSE)),"")</f>
        <v>OFICIAL</v>
      </c>
      <c r="I19" s="31" t="str">
        <f>+IFERROR((VLOOKUP(A19,Hoja3N!$A$2:$J$841,9,FALSE)),"")</f>
        <v>Institución Universitaria/Escuela Tecnológica</v>
      </c>
      <c r="J19" s="118">
        <f>+IFERROR((VLOOKUP(A19,Hoja3N!$A$2:$J$841,10,FALSE)),"")</f>
        <v>306</v>
      </c>
    </row>
    <row r="20" spans="1:10" x14ac:dyDescent="0.25">
      <c r="A20" s="117">
        <v>9</v>
      </c>
      <c r="B20" s="27">
        <f>+IFERROR((VLOOKUP(A20,Hoja3N!$A$2:$J$841,4,FALSE)),"")</f>
        <v>2709</v>
      </c>
      <c r="C20" s="27">
        <f>+IFERROR((VLOOKUP(A20,Hoja3N!$A$2:$J$841,5,FALSE)),"")</f>
        <v>0</v>
      </c>
      <c r="D20" s="28" t="str">
        <f>+IFERROR((VLOOKUP(A20,Hoja3N!$A$2:$J$841,6,FALSE)),"")</f>
        <v>FUNDACION UNIVERSITARIA SAN MARTIN</v>
      </c>
      <c r="E20" s="29"/>
      <c r="F20" s="30"/>
      <c r="G20" s="27" t="str">
        <f>+IFERROR((VLOOKUP(A20,Hoja3N!$A$2:$J$841,7,FALSE)),"")</f>
        <v>Bogotá, D.C.</v>
      </c>
      <c r="H20" s="27" t="str">
        <f>+IFERROR((VLOOKUP(A20,Hoja3N!$A$2:$J$841,8,FALSE)),"")</f>
        <v>PRIVADA</v>
      </c>
      <c r="I20" s="31" t="str">
        <f>+IFERROR((VLOOKUP(A20,Hoja3N!$A$2:$J$841,9,FALSE)),"")</f>
        <v>Institución Universitaria/Escuela Tecnológica</v>
      </c>
      <c r="J20" s="118">
        <f>+IFERROR((VLOOKUP(A20,Hoja3N!$A$2:$J$841,10,FALSE)),"")</f>
        <v>55</v>
      </c>
    </row>
    <row r="21" spans="1:10" x14ac:dyDescent="0.25">
      <c r="A21" s="117">
        <v>10</v>
      </c>
      <c r="B21" s="27">
        <f>+IFERROR((VLOOKUP(A21,Hoja3N!$A$2:$J$841,4,FALSE)),"")</f>
        <v>2823</v>
      </c>
      <c r="C21" s="27">
        <f>+IFERROR((VLOOKUP(A21,Hoja3N!$A$2:$J$841,5,FALSE)),"")</f>
        <v>0</v>
      </c>
      <c r="D21" s="28" t="str">
        <f>+IFERROR((VLOOKUP(A21,Hoja3N!$A$2:$J$841,6,FALSE)),"")</f>
        <v>CORPORACION UNIVERSITARIA DEL CARIBE - CECAR</v>
      </c>
      <c r="E21" s="29"/>
      <c r="F21" s="30"/>
      <c r="G21" s="27" t="str">
        <f>+IFERROR((VLOOKUP(A21,Hoja3N!$A$2:$J$841,7,FALSE)),"")</f>
        <v>Sucre</v>
      </c>
      <c r="H21" s="27" t="str">
        <f>+IFERROR((VLOOKUP(A21,Hoja3N!$A$2:$J$841,8,FALSE)),"")</f>
        <v>PRIVADA</v>
      </c>
      <c r="I21" s="31" t="str">
        <f>+IFERROR((VLOOKUP(A21,Hoja3N!$A$2:$J$841,9,FALSE)),"")</f>
        <v>Institución Universitaria/Escuela Tecnológica</v>
      </c>
      <c r="J21" s="118">
        <f>+IFERROR((VLOOKUP(A21,Hoja3N!$A$2:$J$841,10,FALSE)),"")</f>
        <v>9491</v>
      </c>
    </row>
    <row r="22" spans="1:10" x14ac:dyDescent="0.25">
      <c r="A22" s="117">
        <v>11</v>
      </c>
      <c r="B22" s="27">
        <f>+IFERROR((VLOOKUP(A22,Hoja3N!$A$2:$J$841,4,FALSE)),"")</f>
        <v>2833</v>
      </c>
      <c r="C22" s="27">
        <f>+IFERROR((VLOOKUP(A22,Hoja3N!$A$2:$J$841,5,FALSE)),"")</f>
        <v>0</v>
      </c>
      <c r="D22" s="28" t="str">
        <f>+IFERROR((VLOOKUP(A22,Hoja3N!$A$2:$J$841,6,FALSE)),"")</f>
        <v>CORPORACION UNIVERSITARIA REMINGTON</v>
      </c>
      <c r="E22" s="29"/>
      <c r="F22" s="30"/>
      <c r="G22" s="27" t="str">
        <f>+IFERROR((VLOOKUP(A22,Hoja3N!$A$2:$J$841,7,FALSE)),"")</f>
        <v>Antioquia</v>
      </c>
      <c r="H22" s="27" t="str">
        <f>+IFERROR((VLOOKUP(A22,Hoja3N!$A$2:$J$841,8,FALSE)),"")</f>
        <v>PRIVADA</v>
      </c>
      <c r="I22" s="31" t="str">
        <f>+IFERROR((VLOOKUP(A22,Hoja3N!$A$2:$J$841,9,FALSE)),"")</f>
        <v>Institución Universitaria/Escuela Tecnológica</v>
      </c>
      <c r="J22" s="118">
        <f>+IFERROR((VLOOKUP(A22,Hoja3N!$A$2:$J$841,10,FALSE)),"")</f>
        <v>270</v>
      </c>
    </row>
    <row r="23" spans="1:10" x14ac:dyDescent="0.25">
      <c r="A23" s="117">
        <v>12</v>
      </c>
      <c r="B23" s="27">
        <f>+IFERROR((VLOOKUP(A23,Hoja3N!$A$2:$J$841,4,FALSE)),"")</f>
        <v>2850</v>
      </c>
      <c r="C23" s="27">
        <f>+IFERROR((VLOOKUP(A23,Hoja3N!$A$2:$J$841,5,FALSE)),"")</f>
        <v>0</v>
      </c>
      <c r="D23" s="28" t="str">
        <f>+IFERROR((VLOOKUP(A23,Hoja3N!$A$2:$J$841,6,FALSE)),"")</f>
        <v>CORPORACION UNIVERSITARIA ANTONIO JOSE DE SUCRE - CORPOSUCRE</v>
      </c>
      <c r="E23" s="29"/>
      <c r="F23" s="30"/>
      <c r="G23" s="27" t="str">
        <f>+IFERROR((VLOOKUP(A23,Hoja3N!$A$2:$J$841,7,FALSE)),"")</f>
        <v>Sucre</v>
      </c>
      <c r="H23" s="27" t="str">
        <f>+IFERROR((VLOOKUP(A23,Hoja3N!$A$2:$J$841,8,FALSE)),"")</f>
        <v>PRIVADA</v>
      </c>
      <c r="I23" s="31" t="str">
        <f>+IFERROR((VLOOKUP(A23,Hoja3N!$A$2:$J$841,9,FALSE)),"")</f>
        <v>Institución Universitaria/Escuela Tecnológica</v>
      </c>
      <c r="J23" s="118">
        <f>+IFERROR((VLOOKUP(A23,Hoja3N!$A$2:$J$841,10,FALSE)),"")</f>
        <v>4383</v>
      </c>
    </row>
    <row r="24" spans="1:10" x14ac:dyDescent="0.25">
      <c r="A24" s="117">
        <v>13</v>
      </c>
      <c r="B24" s="27">
        <f>+IFERROR((VLOOKUP(A24,Hoja3N!$A$2:$J$841,4,FALSE)),"")</f>
        <v>3710</v>
      </c>
      <c r="C24" s="27">
        <f>+IFERROR((VLOOKUP(A24,Hoja3N!$A$2:$J$841,5,FALSE)),"")</f>
        <v>0</v>
      </c>
      <c r="D24" s="28" t="str">
        <f>+IFERROR((VLOOKUP(A24,Hoja3N!$A$2:$J$841,6,FALSE)),"")</f>
        <v>FUNDACION UNIVERSITARIA ANTONIO DE AREVALO - UNITECNAR</v>
      </c>
      <c r="E24" s="29"/>
      <c r="F24" s="30"/>
      <c r="G24" s="27" t="str">
        <f>+IFERROR((VLOOKUP(A24,Hoja3N!$A$2:$J$841,7,FALSE)),"")</f>
        <v>Bolívar</v>
      </c>
      <c r="H24" s="27" t="str">
        <f>+IFERROR((VLOOKUP(A24,Hoja3N!$A$2:$J$841,8,FALSE)),"")</f>
        <v>PRIVADA</v>
      </c>
      <c r="I24" s="31" t="str">
        <f>+IFERROR((VLOOKUP(A24,Hoja3N!$A$2:$J$841,9,FALSE)),"")</f>
        <v>Institución Universitaria/Escuela Tecnológica</v>
      </c>
      <c r="J24" s="118">
        <f>+IFERROR((VLOOKUP(A24,Hoja3N!$A$2:$J$841,10,FALSE)),"")</f>
        <v>487</v>
      </c>
    </row>
    <row r="25" spans="1:10" x14ac:dyDescent="0.25">
      <c r="A25" s="117">
        <v>14</v>
      </c>
      <c r="B25" s="27">
        <f>+IFERROR((VLOOKUP(A25,Hoja3N!$A$2:$J$841,4,FALSE)),"")</f>
        <v>3901</v>
      </c>
      <c r="C25" s="27">
        <f>+IFERROR((VLOOKUP(A25,Hoja3N!$A$2:$J$841,5,FALSE)),"")</f>
        <v>0</v>
      </c>
      <c r="D25" s="28" t="str">
        <f>+IFERROR((VLOOKUP(A25,Hoja3N!$A$2:$J$841,6,FALSE)),"")</f>
        <v>ESCUELA DE FORMACION DE INFANTERIA DE MARINA</v>
      </c>
      <c r="E25" s="29"/>
      <c r="F25" s="30"/>
      <c r="G25" s="27" t="str">
        <f>+IFERROR((VLOOKUP(A25,Hoja3N!$A$2:$J$841,7,FALSE)),"")</f>
        <v>Sucre</v>
      </c>
      <c r="H25" s="27" t="str">
        <f>+IFERROR((VLOOKUP(A25,Hoja3N!$A$2:$J$841,8,FALSE)),"")</f>
        <v>OFICIAL</v>
      </c>
      <c r="I25" s="31" t="str">
        <f>+IFERROR((VLOOKUP(A25,Hoja3N!$A$2:$J$841,9,FALSE)),"")</f>
        <v>Institución Tecnológica</v>
      </c>
      <c r="J25" s="118">
        <f>+IFERROR((VLOOKUP(A25,Hoja3N!$A$2:$J$841,10,FALSE)),"")</f>
        <v>315</v>
      </c>
    </row>
    <row r="26" spans="1:10" x14ac:dyDescent="0.25">
      <c r="A26" s="117">
        <v>15</v>
      </c>
      <c r="B26" s="27">
        <f>+IFERROR((VLOOKUP(A26,Hoja3N!$A$2:$J$841,4,FALSE)),"")</f>
        <v>4813</v>
      </c>
      <c r="C26" s="27">
        <f>+IFERROR((VLOOKUP(A26,Hoja3N!$A$2:$J$841,5,FALSE)),"")</f>
        <v>0</v>
      </c>
      <c r="D26" s="28" t="str">
        <f>+IFERROR((VLOOKUP(A26,Hoja3N!$A$2:$J$841,6,FALSE)),"")</f>
        <v>CORPORACION UNIFICADA NACIONAL DE EDUCACION SUPERIOR-CUN-</v>
      </c>
      <c r="E26" s="29"/>
      <c r="F26" s="30"/>
      <c r="G26" s="27" t="str">
        <f>+IFERROR((VLOOKUP(A26,Hoja3N!$A$2:$J$841,7,FALSE)),"")</f>
        <v>Bogotá, D.C.</v>
      </c>
      <c r="H26" s="27" t="str">
        <f>+IFERROR((VLOOKUP(A26,Hoja3N!$A$2:$J$841,8,FALSE)),"")</f>
        <v>PRIVADA</v>
      </c>
      <c r="I26" s="31" t="str">
        <f>+IFERROR((VLOOKUP(A26,Hoja3N!$A$2:$J$841,9,FALSE)),"")</f>
        <v>Institución Técnica Profesional</v>
      </c>
      <c r="J26" s="118">
        <f>+IFERROR((VLOOKUP(A26,Hoja3N!$A$2:$J$841,10,FALSE)),"")</f>
        <v>571</v>
      </c>
    </row>
    <row r="27" spans="1:10" x14ac:dyDescent="0.25">
      <c r="A27" s="117">
        <v>16</v>
      </c>
      <c r="B27" s="27">
        <f>+IFERROR((VLOOKUP(A27,Hoja3N!$A$2:$J$841,4,FALSE)),"")</f>
        <v>9110</v>
      </c>
      <c r="C27" s="27">
        <f>+IFERROR((VLOOKUP(A27,Hoja3N!$A$2:$J$841,5,FALSE)),"")</f>
        <v>0</v>
      </c>
      <c r="D27" s="28" t="str">
        <f>+IFERROR((VLOOKUP(A27,Hoja3N!$A$2:$J$841,6,FALSE)),"")</f>
        <v>SERVICIO NACIONAL DE APRENDIZAJE-SENA-</v>
      </c>
      <c r="E27" s="29"/>
      <c r="F27" s="30"/>
      <c r="G27" s="27" t="str">
        <f>+IFERROR((VLOOKUP(A27,Hoja3N!$A$2:$J$841,7,FALSE)),"")</f>
        <v>Bogotá, D.C.</v>
      </c>
      <c r="H27" s="27" t="str">
        <f>+IFERROR((VLOOKUP(A27,Hoja3N!$A$2:$J$841,8,FALSE)),"")</f>
        <v>OFICIAL</v>
      </c>
      <c r="I27" s="31" t="str">
        <f>+IFERROR((VLOOKUP(A27,Hoja3N!$A$2:$J$841,9,FALSE)),"")</f>
        <v>Institución Tecnológica</v>
      </c>
      <c r="J27" s="118">
        <f>+IFERROR((VLOOKUP(A27,Hoja3N!$A$2:$J$841,10,FALSE)),"")</f>
        <v>1320</v>
      </c>
    </row>
    <row r="28" spans="1:10" x14ac:dyDescent="0.25">
      <c r="A28" s="117">
        <v>17</v>
      </c>
      <c r="B28" s="27">
        <f>+IFERROR((VLOOKUP(A28,Hoja3N!$A$2:$J$841,4,FALSE)),"")</f>
        <v>9116</v>
      </c>
      <c r="C28" s="27">
        <f>+IFERROR((VLOOKUP(A28,Hoja3N!$A$2:$J$841,5,FALSE)),"")</f>
        <v>0</v>
      </c>
      <c r="D28" s="28" t="str">
        <f>+IFERROR((VLOOKUP(A28,Hoja3N!$A$2:$J$841,6,FALSE)),"")</f>
        <v>FUNDACION UNIVERSITARIA CLARETIANA - UNICLARETIANA</v>
      </c>
      <c r="E28" s="29"/>
      <c r="F28" s="30"/>
      <c r="G28" s="27" t="str">
        <f>+IFERROR((VLOOKUP(A28,Hoja3N!$A$2:$J$841,7,FALSE)),"")</f>
        <v>Chocó</v>
      </c>
      <c r="H28" s="27" t="str">
        <f>+IFERROR((VLOOKUP(A28,Hoja3N!$A$2:$J$841,8,FALSE)),"")</f>
        <v>PRIVADA</v>
      </c>
      <c r="I28" s="31" t="str">
        <f>+IFERROR((VLOOKUP(A28,Hoja3N!$A$2:$J$841,9,FALSE)),"")</f>
        <v>Institución Universitaria/Escuela Tecnológica</v>
      </c>
      <c r="J28" s="118">
        <f>+IFERROR((VLOOKUP(A28,Hoja3N!$A$2:$J$841,10,FALSE)),"")</f>
        <v>312</v>
      </c>
    </row>
    <row r="29" spans="1:10" x14ac:dyDescent="0.25">
      <c r="A29" s="117">
        <v>18</v>
      </c>
      <c r="B29" s="27">
        <f>+IFERROR((VLOOKUP(A29,Hoja3N!$A$2:$J$841,4,FALSE)),"")</f>
        <v>9929</v>
      </c>
      <c r="C29" s="27">
        <f>+IFERROR((VLOOKUP(A29,Hoja3N!$A$2:$J$841,5,FALSE)),"")</f>
        <v>0</v>
      </c>
      <c r="D29" s="28" t="str">
        <f>+IFERROR((VLOOKUP(A29,Hoja3N!$A$2:$J$841,6,FALSE)),"")</f>
        <v>UNIVERSIDAD AUTÓNOMA INDÍGENA INTERCULTURAL - UAIIN</v>
      </c>
      <c r="E29" s="29"/>
      <c r="F29" s="30"/>
      <c r="G29" s="27" t="str">
        <f>+IFERROR((VLOOKUP(A29,Hoja3N!$A$2:$J$841,7,FALSE)),"")</f>
        <v>Cauca</v>
      </c>
      <c r="H29" s="27" t="str">
        <f>+IFERROR((VLOOKUP(A29,Hoja3N!$A$2:$J$841,8,FALSE)),"")</f>
        <v>OFICIAL</v>
      </c>
      <c r="I29" s="31" t="str">
        <f>+IFERROR((VLOOKUP(A29,Hoja3N!$A$2:$J$841,9,FALSE)),"")</f>
        <v>Universidad</v>
      </c>
      <c r="J29" s="118">
        <f>+IFERROR((VLOOKUP(A29,Hoja3N!$A$2:$J$841,10,FALSE)),"")</f>
        <v>44</v>
      </c>
    </row>
    <row r="30" spans="1:10" x14ac:dyDescent="0.25">
      <c r="A30" s="117">
        <v>19</v>
      </c>
      <c r="B30" s="27" t="str">
        <f>+IFERROR((VLOOKUP(A30,Hoja3N!$A$2:$J$841,4,FALSE)),"")</f>
        <v/>
      </c>
      <c r="C30" s="27" t="str">
        <f>+IFERROR((VLOOKUP(A30,Hoja3N!$A$2:$J$841,5,FALSE)),"")</f>
        <v/>
      </c>
      <c r="D30" s="28" t="str">
        <f>+IFERROR((VLOOKUP(A30,Hoja3N!$A$2:$J$841,6,FALSE)),"")</f>
        <v/>
      </c>
      <c r="E30" s="29"/>
      <c r="F30" s="30"/>
      <c r="G30" s="27" t="str">
        <f>+IFERROR((VLOOKUP(A30,Hoja3N!$A$2:$J$841,7,FALSE)),"")</f>
        <v/>
      </c>
      <c r="H30" s="27" t="str">
        <f>+IFERROR((VLOOKUP(A30,Hoja3N!$A$2:$J$841,8,FALSE)),"")</f>
        <v/>
      </c>
      <c r="I30" s="31" t="str">
        <f>+IFERROR((VLOOKUP(A30,Hoja3N!$A$2:$J$841,9,FALSE)),"")</f>
        <v/>
      </c>
      <c r="J30" s="118" t="str">
        <f>+IFERROR((VLOOKUP(A30,Hoja3N!$A$2:$J$841,10,FALSE)),"")</f>
        <v/>
      </c>
    </row>
    <row r="31" spans="1:10" x14ac:dyDescent="0.25">
      <c r="A31" s="117">
        <v>20</v>
      </c>
      <c r="B31" s="27" t="str">
        <f>+IFERROR((VLOOKUP(A31,Hoja3N!$A$2:$J$841,4,FALSE)),"")</f>
        <v/>
      </c>
      <c r="C31" s="27" t="str">
        <f>+IFERROR((VLOOKUP(A31,Hoja3N!$A$2:$J$841,5,FALSE)),"")</f>
        <v/>
      </c>
      <c r="D31" s="28" t="str">
        <f>+IFERROR((VLOOKUP(A31,Hoja3N!$A$2:$J$841,6,FALSE)),"")</f>
        <v/>
      </c>
      <c r="E31" s="29"/>
      <c r="F31" s="30"/>
      <c r="G31" s="27" t="str">
        <f>+IFERROR((VLOOKUP(A31,Hoja3N!$A$2:$J$841,7,FALSE)),"")</f>
        <v/>
      </c>
      <c r="H31" s="27" t="str">
        <f>+IFERROR((VLOOKUP(A31,Hoja3N!$A$2:$J$841,8,FALSE)),"")</f>
        <v/>
      </c>
      <c r="I31" s="31" t="str">
        <f>+IFERROR((VLOOKUP(A31,Hoja3N!$A$2:$J$841,9,FALSE)),"")</f>
        <v/>
      </c>
      <c r="J31" s="118" t="str">
        <f>+IFERROR((VLOOKUP(A31,Hoja3N!$A$2:$J$841,10,FALSE)),"")</f>
        <v/>
      </c>
    </row>
    <row r="32" spans="1:10" x14ac:dyDescent="0.25">
      <c r="A32" s="117">
        <v>21</v>
      </c>
      <c r="B32" s="27" t="str">
        <f>+IFERROR((VLOOKUP(A32,Hoja3N!$A$2:$J$841,4,FALSE)),"")</f>
        <v/>
      </c>
      <c r="C32" s="27" t="str">
        <f>+IFERROR((VLOOKUP(A32,Hoja3N!$A$2:$J$841,5,FALSE)),"")</f>
        <v/>
      </c>
      <c r="D32" s="28" t="str">
        <f>+IFERROR((VLOOKUP(A32,Hoja3N!$A$2:$J$841,6,FALSE)),"")</f>
        <v/>
      </c>
      <c r="E32" s="29"/>
      <c r="F32" s="30"/>
      <c r="G32" s="27" t="str">
        <f>+IFERROR((VLOOKUP(A32,Hoja3N!$A$2:$J$841,7,FALSE)),"")</f>
        <v/>
      </c>
      <c r="H32" s="27" t="str">
        <f>+IFERROR((VLOOKUP(A32,Hoja3N!$A$2:$J$841,8,FALSE)),"")</f>
        <v/>
      </c>
      <c r="I32" s="31" t="str">
        <f>+IFERROR((VLOOKUP(A32,Hoja3N!$A$2:$J$841,9,FALSE)),"")</f>
        <v/>
      </c>
      <c r="J32" s="118" t="str">
        <f>+IFERROR((VLOOKUP(A32,Hoja3N!$A$2:$J$841,10,FALSE)),"")</f>
        <v/>
      </c>
    </row>
    <row r="33" spans="1:10" x14ac:dyDescent="0.25">
      <c r="A33" s="117">
        <v>22</v>
      </c>
      <c r="B33" s="27" t="str">
        <f>+IFERROR((VLOOKUP(A33,Hoja3N!$A$2:$J$841,4,FALSE)),"")</f>
        <v/>
      </c>
      <c r="C33" s="27" t="str">
        <f>+IFERROR((VLOOKUP(A33,Hoja3N!$A$2:$J$841,5,FALSE)),"")</f>
        <v/>
      </c>
      <c r="D33" s="28" t="str">
        <f>+IFERROR((VLOOKUP(A33,Hoja3N!$A$2:$J$841,6,FALSE)),"")</f>
        <v/>
      </c>
      <c r="E33" s="29"/>
      <c r="F33" s="30"/>
      <c r="G33" s="27" t="str">
        <f>+IFERROR((VLOOKUP(A33,Hoja3N!$A$2:$J$841,7,FALSE)),"")</f>
        <v/>
      </c>
      <c r="H33" s="27" t="str">
        <f>+IFERROR((VLOOKUP(A33,Hoja3N!$A$2:$J$841,8,FALSE)),"")</f>
        <v/>
      </c>
      <c r="I33" s="31" t="str">
        <f>+IFERROR((VLOOKUP(A33,Hoja3N!$A$2:$J$841,9,FALSE)),"")</f>
        <v/>
      </c>
      <c r="J33" s="118" t="str">
        <f>+IFERROR((VLOOKUP(A33,Hoja3N!$A$2:$J$841,10,FALSE)),"")</f>
        <v/>
      </c>
    </row>
    <row r="34" spans="1:10" x14ac:dyDescent="0.25">
      <c r="A34" s="117">
        <v>23</v>
      </c>
      <c r="B34" s="27" t="str">
        <f>+IFERROR((VLOOKUP(A34,Hoja3N!$A$2:$J$841,4,FALSE)),"")</f>
        <v/>
      </c>
      <c r="C34" s="27" t="str">
        <f>+IFERROR((VLOOKUP(A34,Hoja3N!$A$2:$J$841,5,FALSE)),"")</f>
        <v/>
      </c>
      <c r="D34" s="28" t="str">
        <f>+IFERROR((VLOOKUP(A34,Hoja3N!$A$2:$J$841,6,FALSE)),"")</f>
        <v/>
      </c>
      <c r="E34" s="29"/>
      <c r="F34" s="30"/>
      <c r="G34" s="27" t="str">
        <f>+IFERROR((VLOOKUP(A34,Hoja3N!$A$2:$J$841,7,FALSE)),"")</f>
        <v/>
      </c>
      <c r="H34" s="27" t="str">
        <f>+IFERROR((VLOOKUP(A34,Hoja3N!$A$2:$J$841,8,FALSE)),"")</f>
        <v/>
      </c>
      <c r="I34" s="31" t="str">
        <f>+IFERROR((VLOOKUP(A34,Hoja3N!$A$2:$J$841,9,FALSE)),"")</f>
        <v/>
      </c>
      <c r="J34" s="118" t="str">
        <f>+IFERROR((VLOOKUP(A34,Hoja3N!$A$2:$J$841,10,FALSE)),"")</f>
        <v/>
      </c>
    </row>
    <row r="35" spans="1:10" x14ac:dyDescent="0.25">
      <c r="A35" s="117">
        <v>24</v>
      </c>
      <c r="B35" s="27" t="str">
        <f>+IFERROR((VLOOKUP(A35,Hoja3N!$A$2:$J$841,4,FALSE)),"")</f>
        <v/>
      </c>
      <c r="C35" s="27" t="str">
        <f>+IFERROR((VLOOKUP(A35,Hoja3N!$A$2:$J$841,5,FALSE)),"")</f>
        <v/>
      </c>
      <c r="D35" s="28" t="str">
        <f>+IFERROR((VLOOKUP(A35,Hoja3N!$A$2:$J$841,6,FALSE)),"")</f>
        <v/>
      </c>
      <c r="E35" s="29"/>
      <c r="F35" s="30"/>
      <c r="G35" s="27" t="str">
        <f>+IFERROR((VLOOKUP(A35,Hoja3N!$A$2:$J$841,7,FALSE)),"")</f>
        <v/>
      </c>
      <c r="H35" s="27" t="str">
        <f>+IFERROR((VLOOKUP(A35,Hoja3N!$A$2:$J$841,8,FALSE)),"")</f>
        <v/>
      </c>
      <c r="I35" s="31" t="str">
        <f>+IFERROR((VLOOKUP(A35,Hoja3N!$A$2:$J$841,9,FALSE)),"")</f>
        <v/>
      </c>
      <c r="J35" s="118" t="str">
        <f>+IFERROR((VLOOKUP(A35,Hoja3N!$A$2:$J$841,10,FALSE)),"")</f>
        <v/>
      </c>
    </row>
    <row r="36" spans="1:10" x14ac:dyDescent="0.25">
      <c r="A36" s="117">
        <v>25</v>
      </c>
      <c r="B36" s="27" t="str">
        <f>+IFERROR((VLOOKUP(A36,Hoja3N!$A$2:$J$841,4,FALSE)),"")</f>
        <v/>
      </c>
      <c r="C36" s="27" t="str">
        <f>+IFERROR((VLOOKUP(A36,Hoja3N!$A$2:$J$841,5,FALSE)),"")</f>
        <v/>
      </c>
      <c r="D36" s="28" t="str">
        <f>+IFERROR((VLOOKUP(A36,Hoja3N!$A$2:$J$841,6,FALSE)),"")</f>
        <v/>
      </c>
      <c r="E36" s="29"/>
      <c r="F36" s="30"/>
      <c r="G36" s="27" t="str">
        <f>+IFERROR((VLOOKUP(A36,Hoja3N!$A$2:$J$841,7,FALSE)),"")</f>
        <v/>
      </c>
      <c r="H36" s="27" t="str">
        <f>+IFERROR((VLOOKUP(A36,Hoja3N!$A$2:$J$841,8,FALSE)),"")</f>
        <v/>
      </c>
      <c r="I36" s="31" t="str">
        <f>+IFERROR((VLOOKUP(A36,Hoja3N!$A$2:$J$841,9,FALSE)),"")</f>
        <v/>
      </c>
      <c r="J36" s="118" t="str">
        <f>+IFERROR((VLOOKUP(A36,Hoja3N!$A$2:$J$841,10,FALSE)),"")</f>
        <v/>
      </c>
    </row>
    <row r="37" spans="1:10" x14ac:dyDescent="0.25">
      <c r="A37" s="117">
        <v>26</v>
      </c>
      <c r="B37" s="27" t="str">
        <f>+IFERROR((VLOOKUP(A37,Hoja3N!$A$2:$J$841,4,FALSE)),"")</f>
        <v/>
      </c>
      <c r="C37" s="27" t="str">
        <f>+IFERROR((VLOOKUP(A37,Hoja3N!$A$2:$J$841,5,FALSE)),"")</f>
        <v/>
      </c>
      <c r="D37" s="28" t="str">
        <f>+IFERROR((VLOOKUP(A37,Hoja3N!$A$2:$J$841,6,FALSE)),"")</f>
        <v/>
      </c>
      <c r="E37" s="29"/>
      <c r="F37" s="30"/>
      <c r="G37" s="27" t="str">
        <f>+IFERROR((VLOOKUP(A37,Hoja3N!$A$2:$J$841,7,FALSE)),"")</f>
        <v/>
      </c>
      <c r="H37" s="27" t="str">
        <f>+IFERROR((VLOOKUP(A37,Hoja3N!$A$2:$J$841,8,FALSE)),"")</f>
        <v/>
      </c>
      <c r="I37" s="31" t="str">
        <f>+IFERROR((VLOOKUP(A37,Hoja3N!$A$2:$J$841,9,FALSE)),"")</f>
        <v/>
      </c>
      <c r="J37" s="118" t="str">
        <f>+IFERROR((VLOOKUP(A37,Hoja3N!$A$2:$J$841,10,FALSE)),"")</f>
        <v/>
      </c>
    </row>
    <row r="38" spans="1:10" x14ac:dyDescent="0.25">
      <c r="A38" s="117">
        <v>27</v>
      </c>
      <c r="B38" s="27" t="str">
        <f>+IFERROR((VLOOKUP(A38,Hoja3N!$A$2:$J$841,4,FALSE)),"")</f>
        <v/>
      </c>
      <c r="C38" s="27" t="str">
        <f>+IFERROR((VLOOKUP(A38,Hoja3N!$A$2:$J$841,5,FALSE)),"")</f>
        <v/>
      </c>
      <c r="D38" s="28" t="str">
        <f>+IFERROR((VLOOKUP(A38,Hoja3N!$A$2:$J$841,6,FALSE)),"")</f>
        <v/>
      </c>
      <c r="E38" s="29"/>
      <c r="F38" s="30"/>
      <c r="G38" s="27" t="str">
        <f>+IFERROR((VLOOKUP(A38,Hoja3N!$A$2:$J$841,7,FALSE)),"")</f>
        <v/>
      </c>
      <c r="H38" s="27" t="str">
        <f>+IFERROR((VLOOKUP(A38,Hoja3N!$A$2:$J$841,8,FALSE)),"")</f>
        <v/>
      </c>
      <c r="I38" s="31" t="str">
        <f>+IFERROR((VLOOKUP(A38,Hoja3N!$A$2:$J$841,9,FALSE)),"")</f>
        <v/>
      </c>
      <c r="J38" s="118" t="str">
        <f>+IFERROR((VLOOKUP(A38,Hoja3N!$A$2:$J$841,10,FALSE)),"")</f>
        <v/>
      </c>
    </row>
    <row r="39" spans="1:10" x14ac:dyDescent="0.25">
      <c r="A39" s="117">
        <v>28</v>
      </c>
      <c r="B39" s="27" t="str">
        <f>+IFERROR((VLOOKUP(A39,Hoja3N!$A$2:$J$841,4,FALSE)),"")</f>
        <v/>
      </c>
      <c r="C39" s="27" t="str">
        <f>+IFERROR((VLOOKUP(A39,Hoja3N!$A$2:$J$841,5,FALSE)),"")</f>
        <v/>
      </c>
      <c r="D39" s="28" t="str">
        <f>+IFERROR((VLOOKUP(A39,Hoja3N!$A$2:$J$841,6,FALSE)),"")</f>
        <v/>
      </c>
      <c r="E39" s="29"/>
      <c r="F39" s="30"/>
      <c r="G39" s="27" t="str">
        <f>+IFERROR((VLOOKUP(A39,Hoja3N!$A$2:$J$841,7,FALSE)),"")</f>
        <v/>
      </c>
      <c r="H39" s="27" t="str">
        <f>+IFERROR((VLOOKUP(A39,Hoja3N!$A$2:$J$841,8,FALSE)),"")</f>
        <v/>
      </c>
      <c r="I39" s="31" t="str">
        <f>+IFERROR((VLOOKUP(A39,Hoja3N!$A$2:$J$841,9,FALSE)),"")</f>
        <v/>
      </c>
      <c r="J39" s="118" t="str">
        <f>+IFERROR((VLOOKUP(A39,Hoja3N!$A$2:$J$841,10,FALSE)),"")</f>
        <v/>
      </c>
    </row>
    <row r="40" spans="1:10" x14ac:dyDescent="0.25">
      <c r="A40" s="117">
        <v>29</v>
      </c>
      <c r="B40" s="27" t="str">
        <f>+IFERROR((VLOOKUP(A40,Hoja3N!$A$2:$J$841,4,FALSE)),"")</f>
        <v/>
      </c>
      <c r="C40" s="27" t="str">
        <f>+IFERROR((VLOOKUP(A40,Hoja3N!$A$2:$J$841,5,FALSE)),"")</f>
        <v/>
      </c>
      <c r="D40" s="28" t="str">
        <f>+IFERROR((VLOOKUP(A40,Hoja3N!$A$2:$J$841,6,FALSE)),"")</f>
        <v/>
      </c>
      <c r="E40" s="29"/>
      <c r="F40" s="30"/>
      <c r="G40" s="27" t="str">
        <f>+IFERROR((VLOOKUP(A40,Hoja3N!$A$2:$J$841,7,FALSE)),"")</f>
        <v/>
      </c>
      <c r="H40" s="27" t="str">
        <f>+IFERROR((VLOOKUP(A40,Hoja3N!$A$2:$J$841,8,FALSE)),"")</f>
        <v/>
      </c>
      <c r="I40" s="31" t="str">
        <f>+IFERROR((VLOOKUP(A40,Hoja3N!$A$2:$J$841,9,FALSE)),"")</f>
        <v/>
      </c>
      <c r="J40" s="118" t="str">
        <f>+IFERROR((VLOOKUP(A40,Hoja3N!$A$2:$J$841,10,FALSE)),"")</f>
        <v/>
      </c>
    </row>
    <row r="41" spans="1:10" x14ac:dyDescent="0.25">
      <c r="A41" s="117">
        <v>30</v>
      </c>
      <c r="B41" s="27" t="str">
        <f>+IFERROR((VLOOKUP(A41,Hoja3N!$A$2:$J$841,4,FALSE)),"")</f>
        <v/>
      </c>
      <c r="C41" s="27" t="str">
        <f>+IFERROR((VLOOKUP(A41,Hoja3N!$A$2:$J$841,5,FALSE)),"")</f>
        <v/>
      </c>
      <c r="D41" s="28" t="str">
        <f>+IFERROR((VLOOKUP(A41,Hoja3N!$A$2:$J$841,6,FALSE)),"")</f>
        <v/>
      </c>
      <c r="E41" s="29"/>
      <c r="F41" s="30"/>
      <c r="G41" s="27" t="str">
        <f>+IFERROR((VLOOKUP(A41,Hoja3N!$A$2:$J$841,7,FALSE)),"")</f>
        <v/>
      </c>
      <c r="H41" s="27" t="str">
        <f>+IFERROR((VLOOKUP(A41,Hoja3N!$A$2:$J$841,8,FALSE)),"")</f>
        <v/>
      </c>
      <c r="I41" s="31" t="str">
        <f>+IFERROR((VLOOKUP(A41,Hoja3N!$A$2:$J$841,9,FALSE)),"")</f>
        <v/>
      </c>
      <c r="J41" s="118" t="str">
        <f>+IFERROR((VLOOKUP(A41,Hoja3N!$A$2:$J$841,10,FALSE)),"")</f>
        <v/>
      </c>
    </row>
    <row r="42" spans="1:10" x14ac:dyDescent="0.25">
      <c r="A42" s="117">
        <v>31</v>
      </c>
      <c r="B42" s="27" t="str">
        <f>+IFERROR((VLOOKUP(A42,Hoja3N!$A$2:$J$841,4,FALSE)),"")</f>
        <v/>
      </c>
      <c r="C42" s="27" t="str">
        <f>+IFERROR((VLOOKUP(A42,Hoja3N!$A$2:$J$841,5,FALSE)),"")</f>
        <v/>
      </c>
      <c r="D42" s="28" t="str">
        <f>+IFERROR((VLOOKUP(A42,Hoja3N!$A$2:$J$841,6,FALSE)),"")</f>
        <v/>
      </c>
      <c r="E42" s="29"/>
      <c r="F42" s="30"/>
      <c r="G42" s="27" t="str">
        <f>+IFERROR((VLOOKUP(A42,Hoja3N!$A$2:$J$841,7,FALSE)),"")</f>
        <v/>
      </c>
      <c r="H42" s="27" t="str">
        <f>+IFERROR((VLOOKUP(A42,Hoja3N!$A$2:$J$841,8,FALSE)),"")</f>
        <v/>
      </c>
      <c r="I42" s="31" t="str">
        <f>+IFERROR((VLOOKUP(A42,Hoja3N!$A$2:$J$841,9,FALSE)),"")</f>
        <v/>
      </c>
      <c r="J42" s="118" t="str">
        <f>+IFERROR((VLOOKUP(A42,Hoja3N!$A$2:$J$841,10,FALSE)),"")</f>
        <v/>
      </c>
    </row>
    <row r="43" spans="1:10" x14ac:dyDescent="0.25">
      <c r="A43" s="117">
        <v>32</v>
      </c>
      <c r="B43" s="27" t="str">
        <f>+IFERROR((VLOOKUP(A43,Hoja3N!$A$2:$J$841,4,FALSE)),"")</f>
        <v/>
      </c>
      <c r="C43" s="27" t="str">
        <f>+IFERROR((VLOOKUP(A43,Hoja3N!$A$2:$J$841,5,FALSE)),"")</f>
        <v/>
      </c>
      <c r="D43" s="28" t="str">
        <f>+IFERROR((VLOOKUP(A43,Hoja3N!$A$2:$J$841,6,FALSE)),"")</f>
        <v/>
      </c>
      <c r="E43" s="29"/>
      <c r="F43" s="30"/>
      <c r="G43" s="27" t="str">
        <f>+IFERROR((VLOOKUP(A43,Hoja3N!$A$2:$J$841,7,FALSE)),"")</f>
        <v/>
      </c>
      <c r="H43" s="27" t="str">
        <f>+IFERROR((VLOOKUP(A43,Hoja3N!$A$2:$J$841,8,FALSE)),"")</f>
        <v/>
      </c>
      <c r="I43" s="31" t="str">
        <f>+IFERROR((VLOOKUP(A43,Hoja3N!$A$2:$J$841,9,FALSE)),"")</f>
        <v/>
      </c>
      <c r="J43" s="118" t="str">
        <f>+IFERROR((VLOOKUP(A43,Hoja3N!$A$2:$J$841,10,FALSE)),"")</f>
        <v/>
      </c>
    </row>
    <row r="44" spans="1:10" x14ac:dyDescent="0.25">
      <c r="A44" s="117">
        <v>33</v>
      </c>
      <c r="B44" s="27" t="str">
        <f>+IFERROR((VLOOKUP(A44,Hoja3N!$A$2:$J$841,4,FALSE)),"")</f>
        <v/>
      </c>
      <c r="C44" s="27" t="str">
        <f>+IFERROR((VLOOKUP(A44,Hoja3N!$A$2:$J$841,5,FALSE)),"")</f>
        <v/>
      </c>
      <c r="D44" s="28" t="str">
        <f>+IFERROR((VLOOKUP(A44,Hoja3N!$A$2:$J$841,6,FALSE)),"")</f>
        <v/>
      </c>
      <c r="E44" s="29"/>
      <c r="F44" s="30"/>
      <c r="G44" s="27" t="str">
        <f>+IFERROR((VLOOKUP(A44,Hoja3N!$A$2:$J$841,7,FALSE)),"")</f>
        <v/>
      </c>
      <c r="H44" s="27" t="str">
        <f>+IFERROR((VLOOKUP(A44,Hoja3N!$A$2:$J$841,8,FALSE)),"")</f>
        <v/>
      </c>
      <c r="I44" s="31" t="str">
        <f>+IFERROR((VLOOKUP(A44,Hoja3N!$A$2:$J$841,9,FALSE)),"")</f>
        <v/>
      </c>
      <c r="J44" s="118" t="str">
        <f>+IFERROR((VLOOKUP(A44,Hoja3N!$A$2:$J$841,10,FALSE)),"")</f>
        <v/>
      </c>
    </row>
    <row r="45" spans="1:10" x14ac:dyDescent="0.25">
      <c r="A45" s="117">
        <v>34</v>
      </c>
      <c r="B45" s="27" t="str">
        <f>+IFERROR((VLOOKUP(A45,Hoja3N!$A$2:$J$841,4,FALSE)),"")</f>
        <v/>
      </c>
      <c r="C45" s="27" t="str">
        <f>+IFERROR((VLOOKUP(A45,Hoja3N!$A$2:$J$841,5,FALSE)),"")</f>
        <v/>
      </c>
      <c r="D45" s="28" t="str">
        <f>+IFERROR((VLOOKUP(A45,Hoja3N!$A$2:$J$841,6,FALSE)),"")</f>
        <v/>
      </c>
      <c r="E45" s="29"/>
      <c r="F45" s="30"/>
      <c r="G45" s="27" t="str">
        <f>+IFERROR((VLOOKUP(A45,Hoja3N!$A$2:$J$841,7,FALSE)),"")</f>
        <v/>
      </c>
      <c r="H45" s="27" t="str">
        <f>+IFERROR((VLOOKUP(A45,Hoja3N!$A$2:$J$841,8,FALSE)),"")</f>
        <v/>
      </c>
      <c r="I45" s="31" t="str">
        <f>+IFERROR((VLOOKUP(A45,Hoja3N!$A$2:$J$841,9,FALSE)),"")</f>
        <v/>
      </c>
      <c r="J45" s="118" t="str">
        <f>+IFERROR((VLOOKUP(A45,Hoja3N!$A$2:$J$841,10,FALSE)),"")</f>
        <v/>
      </c>
    </row>
    <row r="46" spans="1:10" x14ac:dyDescent="0.25">
      <c r="A46" s="117">
        <v>35</v>
      </c>
      <c r="B46" s="27" t="str">
        <f>+IFERROR((VLOOKUP(A46,Hoja3N!$A$2:$J$841,4,FALSE)),"")</f>
        <v/>
      </c>
      <c r="C46" s="27" t="str">
        <f>+IFERROR((VLOOKUP(A46,Hoja3N!$A$2:$J$841,5,FALSE)),"")</f>
        <v/>
      </c>
      <c r="D46" s="28" t="str">
        <f>+IFERROR((VLOOKUP(A46,Hoja3N!$A$2:$J$841,6,FALSE)),"")</f>
        <v/>
      </c>
      <c r="E46" s="29"/>
      <c r="F46" s="30"/>
      <c r="G46" s="27" t="str">
        <f>+IFERROR((VLOOKUP(A46,Hoja3N!$A$2:$J$841,7,FALSE)),"")</f>
        <v/>
      </c>
      <c r="H46" s="27" t="str">
        <f>+IFERROR((VLOOKUP(A46,Hoja3N!$A$2:$J$841,8,FALSE)),"")</f>
        <v/>
      </c>
      <c r="I46" s="31" t="str">
        <f>+IFERROR((VLOOKUP(A46,Hoja3N!$A$2:$J$841,9,FALSE)),"")</f>
        <v/>
      </c>
      <c r="J46" s="118" t="str">
        <f>+IFERROR((VLOOKUP(A46,Hoja3N!$A$2:$J$841,10,FALSE)),"")</f>
        <v/>
      </c>
    </row>
    <row r="47" spans="1:10" x14ac:dyDescent="0.25">
      <c r="A47" s="117">
        <v>36</v>
      </c>
      <c r="B47" s="27" t="str">
        <f>+IFERROR((VLOOKUP(A47,Hoja3N!$A$2:$J$841,4,FALSE)),"")</f>
        <v/>
      </c>
      <c r="C47" s="27" t="str">
        <f>+IFERROR((VLOOKUP(A47,Hoja3N!$A$2:$J$841,5,FALSE)),"")</f>
        <v/>
      </c>
      <c r="D47" s="28" t="str">
        <f>+IFERROR((VLOOKUP(A47,Hoja3N!$A$2:$J$841,6,FALSE)),"")</f>
        <v/>
      </c>
      <c r="E47" s="29"/>
      <c r="F47" s="30"/>
      <c r="G47" s="27" t="str">
        <f>+IFERROR((VLOOKUP(A47,Hoja3N!$A$2:$J$841,7,FALSE)),"")</f>
        <v/>
      </c>
      <c r="H47" s="27" t="str">
        <f>+IFERROR((VLOOKUP(A47,Hoja3N!$A$2:$J$841,8,FALSE)),"")</f>
        <v/>
      </c>
      <c r="I47" s="31" t="str">
        <f>+IFERROR((VLOOKUP(A47,Hoja3N!$A$2:$J$841,9,FALSE)),"")</f>
        <v/>
      </c>
      <c r="J47" s="118" t="str">
        <f>+IFERROR((VLOOKUP(A47,Hoja3N!$A$2:$J$841,10,FALSE)),"")</f>
        <v/>
      </c>
    </row>
    <row r="48" spans="1:10" x14ac:dyDescent="0.25">
      <c r="A48" s="117">
        <v>37</v>
      </c>
      <c r="B48" s="27" t="str">
        <f>+IFERROR((VLOOKUP(A48,Hoja3N!$A$2:$J$841,4,FALSE)),"")</f>
        <v/>
      </c>
      <c r="C48" s="27" t="str">
        <f>+IFERROR((VLOOKUP(A48,Hoja3N!$A$2:$J$841,5,FALSE)),"")</f>
        <v/>
      </c>
      <c r="D48" s="28" t="str">
        <f>+IFERROR((VLOOKUP(A48,Hoja3N!$A$2:$J$841,6,FALSE)),"")</f>
        <v/>
      </c>
      <c r="E48" s="29"/>
      <c r="F48" s="30"/>
      <c r="G48" s="27" t="str">
        <f>+IFERROR((VLOOKUP(A48,Hoja3N!$A$2:$J$841,7,FALSE)),"")</f>
        <v/>
      </c>
      <c r="H48" s="27" t="str">
        <f>+IFERROR((VLOOKUP(A48,Hoja3N!$A$2:$J$841,8,FALSE)),"")</f>
        <v/>
      </c>
      <c r="I48" s="31" t="str">
        <f>+IFERROR((VLOOKUP(A48,Hoja3N!$A$2:$J$841,9,FALSE)),"")</f>
        <v/>
      </c>
      <c r="J48" s="118" t="str">
        <f>+IFERROR((VLOOKUP(A48,Hoja3N!$A$2:$J$841,10,FALSE)),"")</f>
        <v/>
      </c>
    </row>
    <row r="49" spans="1:10" x14ac:dyDescent="0.25">
      <c r="A49" s="117">
        <v>38</v>
      </c>
      <c r="B49" s="27" t="str">
        <f>+IFERROR((VLOOKUP(A49,Hoja3N!$A$2:$J$841,4,FALSE)),"")</f>
        <v/>
      </c>
      <c r="C49" s="27" t="str">
        <f>+IFERROR((VLOOKUP(A49,Hoja3N!$A$2:$J$841,5,FALSE)),"")</f>
        <v/>
      </c>
      <c r="D49" s="28" t="str">
        <f>+IFERROR((VLOOKUP(A49,Hoja3N!$A$2:$J$841,6,FALSE)),"")</f>
        <v/>
      </c>
      <c r="E49" s="29"/>
      <c r="F49" s="30"/>
      <c r="G49" s="27" t="str">
        <f>+IFERROR((VLOOKUP(A49,Hoja3N!$A$2:$J$841,7,FALSE)),"")</f>
        <v/>
      </c>
      <c r="H49" s="27" t="str">
        <f>+IFERROR((VLOOKUP(A49,Hoja3N!$A$2:$J$841,8,FALSE)),"")</f>
        <v/>
      </c>
      <c r="I49" s="31" t="str">
        <f>+IFERROR((VLOOKUP(A49,Hoja3N!$A$2:$J$841,9,FALSE)),"")</f>
        <v/>
      </c>
      <c r="J49" s="118" t="str">
        <f>+IFERROR((VLOOKUP(A49,Hoja3N!$A$2:$J$841,10,FALSE)),"")</f>
        <v/>
      </c>
    </row>
    <row r="50" spans="1:10" x14ac:dyDescent="0.25">
      <c r="A50" s="117">
        <v>39</v>
      </c>
      <c r="B50" s="27" t="str">
        <f>+IFERROR((VLOOKUP(A50,Hoja3N!$A$2:$J$841,4,FALSE)),"")</f>
        <v/>
      </c>
      <c r="C50" s="27" t="str">
        <f>+IFERROR((VLOOKUP(A50,Hoja3N!$A$2:$J$841,5,FALSE)),"")</f>
        <v/>
      </c>
      <c r="D50" s="28" t="str">
        <f>+IFERROR((VLOOKUP(A50,Hoja3N!$A$2:$J$841,6,FALSE)),"")</f>
        <v/>
      </c>
      <c r="E50" s="29"/>
      <c r="F50" s="30"/>
      <c r="G50" s="27" t="str">
        <f>+IFERROR((VLOOKUP(A50,Hoja3N!$A$2:$J$841,7,FALSE)),"")</f>
        <v/>
      </c>
      <c r="H50" s="27" t="str">
        <f>+IFERROR((VLOOKUP(A50,Hoja3N!$A$2:$J$841,8,FALSE)),"")</f>
        <v/>
      </c>
      <c r="I50" s="31" t="str">
        <f>+IFERROR((VLOOKUP(A50,Hoja3N!$A$2:$J$841,9,FALSE)),"")</f>
        <v/>
      </c>
      <c r="J50" s="118" t="str">
        <f>+IFERROR((VLOOKUP(A50,Hoja3N!$A$2:$J$841,10,FALSE)),"")</f>
        <v/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0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0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0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0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0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0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0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0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0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0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0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0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0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0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0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0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0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0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0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0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0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0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0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0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0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0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0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0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0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0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0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0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0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0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0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0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0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0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0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0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0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0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0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0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0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0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0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0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0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0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0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0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0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0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0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0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0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0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0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0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0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0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0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0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0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0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0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0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0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0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0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0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0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0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0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0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0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0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0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0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0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0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0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0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0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0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0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0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0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0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0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0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0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0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0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0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0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0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0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0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0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0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0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0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0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0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0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0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0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0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0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0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0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0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0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0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0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0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0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0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0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0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0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0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0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0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0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0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0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0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0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0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0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0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0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0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0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0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0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0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0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0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0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0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0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0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0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0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0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0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0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0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0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0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0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0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0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0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0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0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0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0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0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0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0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0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0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0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0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0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0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0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0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0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0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0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0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0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0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0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0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0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0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0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0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0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0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0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0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0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0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0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0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0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0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0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0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0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0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0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0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0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0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0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0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0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0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0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0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0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0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0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0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0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0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0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0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0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0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0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0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0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0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0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0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0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0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0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0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0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0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0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0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0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0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0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0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0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0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0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0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0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0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0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0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0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0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0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0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0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0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0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0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0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0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0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0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0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0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0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0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0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0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0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0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0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0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0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0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0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0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0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0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0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0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0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0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0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0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0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0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0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0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0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0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0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0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0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0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0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0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0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0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0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0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0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0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0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0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0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0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0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0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0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0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0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0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0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0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0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0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0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0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0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0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0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0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0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0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0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0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0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0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0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0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0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0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0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0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0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0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0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0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0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0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0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0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0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0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0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0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0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0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0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0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0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0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0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0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0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0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0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0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0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0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0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0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0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0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0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0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0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0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0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0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0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0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0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0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0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0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0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0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0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0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0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0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0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0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0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0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0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0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0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0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0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0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0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0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0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0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0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0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0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0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0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1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2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3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4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5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6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7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8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9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10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11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12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13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14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15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16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17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18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18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18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18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18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18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18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18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18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18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18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18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18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18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18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18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18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18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18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18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18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18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18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18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18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18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18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18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18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18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18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18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18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18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18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18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18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18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18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18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18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18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18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18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18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18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18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18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18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18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18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18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18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18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18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18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18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18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18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18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18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18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18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18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18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18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18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18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18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18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18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18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18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18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18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18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18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18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18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18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18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18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18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18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18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18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18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18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18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18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18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18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18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18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18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18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18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18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18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18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18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18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18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18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18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18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18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18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18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18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18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18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18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18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18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18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18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18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18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18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18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18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18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18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18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18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18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18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18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18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18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18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18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18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18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18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18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18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18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18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18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18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18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18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18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18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18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18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18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18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18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18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18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18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18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18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18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18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18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18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18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18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18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18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18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18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18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18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18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18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18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28.5" x14ac:dyDescent="0.25">
      <c r="A7" s="1"/>
      <c r="B7" s="340" t="str">
        <f>+ESTADISTICAS!B7</f>
        <v>SUCRE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70001</v>
      </c>
      <c r="C12" s="33" t="str">
        <f>+IFERROR((VLOOKUP(A12,Hoja4!$A$2:$M$1057,5,FALSE)),"")</f>
        <v>SINCELEJO</v>
      </c>
      <c r="D12" s="34">
        <f>+IFERROR((VLOOKUP(A12,Hoja4!$A$2:$AA$1057,7,FALSE)),"")</f>
        <v>15599</v>
      </c>
      <c r="E12" s="34">
        <f>+IFERROR((VLOOKUP(A12,Hoja4!$A$2:$AA$1057,8,FALSE)),"")</f>
        <v>14576</v>
      </c>
      <c r="F12" s="34">
        <f>+IFERROR((VLOOKUP(A12,Hoja4!$A$2:$AA$1057,9,FALSE)),"")</f>
        <v>16885</v>
      </c>
      <c r="G12" s="34">
        <f>+IFERROR((VLOOKUP(A12,Hoja4!$A$2:$AA$1057,10,FALSE)),"")</f>
        <v>18600</v>
      </c>
      <c r="H12" s="34">
        <f>+IFERROR((VLOOKUP(A12,Hoja4!$A$2:$AA$1057,11,FALSE)),"")</f>
        <v>18674</v>
      </c>
      <c r="I12" s="34">
        <f>+IFERROR((VLOOKUP(A12,Hoja4!$A$2:$AA$1057,12,FALSE)),"")</f>
        <v>20855</v>
      </c>
      <c r="J12" s="34">
        <f>+IFERROR((VLOOKUP(A12,Hoja4!$A$2:$AA$1057,13,FALSE)),"")</f>
        <v>23492</v>
      </c>
      <c r="K12" s="125">
        <f>+IFERROR((VLOOKUP(A12,Hoja4!$A$2:$AA$1057,14,FALSE)),"")</f>
        <v>21950</v>
      </c>
      <c r="L12" s="34">
        <f>+IFERROR((VLOOKUP(A12,Hoja4!$A$2:$AB$1057,15,FALSE)),"")</f>
        <v>23592</v>
      </c>
      <c r="M12" s="34">
        <f>+IFERROR((VLOOKUP(A12,Hoja4!$A$2:$AB$1057,16,FALSE)),"")</f>
        <v>25132</v>
      </c>
      <c r="N12" s="195">
        <f>+IFERROR((VLOOKUP(A12,Hoja4!$A$2:$AB$1057,17,FALSE)),"")</f>
        <v>23702</v>
      </c>
    </row>
    <row r="13" spans="1:14" x14ac:dyDescent="0.25">
      <c r="A13" s="121">
        <v>2</v>
      </c>
      <c r="B13" s="35">
        <f>+IFERROR((VLOOKUP(A13,Hoja4!$A$2:$M$1057,4,FALSE)),"")</f>
        <v>70110</v>
      </c>
      <c r="C13" s="33" t="str">
        <f>+IFERROR((VLOOKUP(A13,Hoja4!$A$2:$M$1057,5,FALSE)),"")</f>
        <v>BUENAVISTA</v>
      </c>
      <c r="D13" s="34" t="str">
        <f>+IFERROR((VLOOKUP(A13,Hoja4!$A$2:$AA$1057,7,FALSE)),"")</f>
        <v>-</v>
      </c>
      <c r="E13" s="34" t="str">
        <f>+IFERROR((VLOOKUP(A13,Hoja4!$A$2:$AA$1057,8,FALSE)),"")</f>
        <v>-</v>
      </c>
      <c r="F13" s="34" t="str">
        <f>+IFERROR((VLOOKUP(A13,Hoja4!$A$2:$AA$1057,9,FALSE)),"")</f>
        <v>-</v>
      </c>
      <c r="G13" s="34" t="str">
        <f>+IFERROR((VLOOKUP(A13,Hoja4!$A$2:$AA$1057,10,FALSE)),"")</f>
        <v>-</v>
      </c>
      <c r="H13" s="34" t="str">
        <f>+IFERROR((VLOOKUP(A13,Hoja4!$A$2:$AA$1057,11,FALSE)),"")</f>
        <v>-</v>
      </c>
      <c r="I13" s="34" t="str">
        <f>+IFERROR((VLOOKUP(A13,Hoja4!$A$2:$AA$1057,12,FALSE)),"")</f>
        <v>-</v>
      </c>
      <c r="J13" s="34">
        <f>+IFERROR((VLOOKUP(A13,Hoja4!$A$2:$AA$1057,13,FALSE)),"")</f>
        <v>1</v>
      </c>
      <c r="K13" s="125">
        <f>+IFERROR((VLOOKUP(A13,Hoja4!$A$2:$AA$1057,14,FALSE)),"")</f>
        <v>0</v>
      </c>
      <c r="L13" s="34">
        <f>+IFERROR((VLOOKUP(A13,Hoja4!$A$2:$AB$1057,15,FALSE)),"")</f>
        <v>5</v>
      </c>
      <c r="M13" s="34" t="str">
        <f>+IFERROR((VLOOKUP(A13,Hoja4!$A$2:$AB$1057,16,FALSE)),"")</f>
        <v>-</v>
      </c>
      <c r="N13" s="195">
        <f>+IFERROR((VLOOKUP(A13,Hoja4!$A$2:$AB$1057,17,FALSE)),"")</f>
        <v>0</v>
      </c>
    </row>
    <row r="14" spans="1:14" x14ac:dyDescent="0.25">
      <c r="A14" s="121">
        <v>3</v>
      </c>
      <c r="B14" s="35">
        <f>+IFERROR((VLOOKUP(A14,Hoja4!$A$2:$M$1057,4,FALSE)),"")</f>
        <v>70124</v>
      </c>
      <c r="C14" s="33" t="str">
        <f>+IFERROR((VLOOKUP(A14,Hoja4!$A$2:$M$1057,5,FALSE)),"")</f>
        <v>CAIMITO</v>
      </c>
      <c r="D14" s="34" t="str">
        <f>+IFERROR((VLOOKUP(A14,Hoja4!$A$2:$AA$1057,7,FALSE)),"")</f>
        <v>-</v>
      </c>
      <c r="E14" s="34" t="str">
        <f>+IFERROR((VLOOKUP(A14,Hoja4!$A$2:$AA$1057,8,FALSE)),"")</f>
        <v>-</v>
      </c>
      <c r="F14" s="34" t="str">
        <f>+IFERROR((VLOOKUP(A14,Hoja4!$A$2:$AA$1057,9,FALSE)),"")</f>
        <v>-</v>
      </c>
      <c r="G14" s="34" t="str">
        <f>+IFERROR((VLOOKUP(A14,Hoja4!$A$2:$AA$1057,10,FALSE)),"")</f>
        <v>-</v>
      </c>
      <c r="H14" s="34">
        <f>+IFERROR((VLOOKUP(A14,Hoja4!$A$2:$AA$1057,11,FALSE)),"")</f>
        <v>2</v>
      </c>
      <c r="I14" s="34">
        <f>+IFERROR((VLOOKUP(A14,Hoja4!$A$2:$AA$1057,12,FALSE)),"")</f>
        <v>1</v>
      </c>
      <c r="J14" s="34">
        <f>+IFERROR((VLOOKUP(A14,Hoja4!$A$2:$AA$1057,13,FALSE)),"")</f>
        <v>1</v>
      </c>
      <c r="K14" s="125">
        <f>+IFERROR((VLOOKUP(A14,Hoja4!$A$2:$AA$1057,14,FALSE)),"")</f>
        <v>0</v>
      </c>
      <c r="L14" s="34">
        <f>+IFERROR((VLOOKUP(A14,Hoja4!$A$2:$AB$1057,15,FALSE)),"")</f>
        <v>4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70204</v>
      </c>
      <c r="C15" s="33" t="str">
        <f>+IFERROR((VLOOKUP(A15,Hoja4!$A$2:$M$1057,5,FALSE)),"")</f>
        <v>COLOSO</v>
      </c>
      <c r="D15" s="34" t="str">
        <f>+IFERROR((VLOOKUP(A15,Hoja4!$A$2:$AA$1057,7,FALSE)),"")</f>
        <v>-</v>
      </c>
      <c r="E15" s="34" t="str">
        <f>+IFERROR((VLOOKUP(A15,Hoja4!$A$2:$AA$1057,8,FALSE)),"")</f>
        <v>-</v>
      </c>
      <c r="F15" s="34" t="str">
        <f>+IFERROR((VLOOKUP(A15,Hoja4!$A$2:$AA$1057,9,FALSE)),"")</f>
        <v>-</v>
      </c>
      <c r="G15" s="34" t="str">
        <f>+IFERROR((VLOOKUP(A15,Hoja4!$A$2:$AA$1057,10,FALSE)),"")</f>
        <v>-</v>
      </c>
      <c r="H15" s="34">
        <f>+IFERROR((VLOOKUP(A15,Hoja4!$A$2:$AA$1057,11,FALSE)),"")</f>
        <v>2</v>
      </c>
      <c r="I15" s="34">
        <f>+IFERROR((VLOOKUP(A15,Hoja4!$A$2:$AA$1057,12,FALSE)),"")</f>
        <v>1</v>
      </c>
      <c r="J15" s="34">
        <f>+IFERROR((VLOOKUP(A15,Hoja4!$A$2:$AA$1057,13,FALSE)),"")</f>
        <v>2</v>
      </c>
      <c r="K15" s="125">
        <f>+IFERROR((VLOOKUP(A15,Hoja4!$A$2:$AA$1057,14,FALSE)),"")</f>
        <v>0</v>
      </c>
      <c r="L15" s="34">
        <f>+IFERROR((VLOOKUP(A15,Hoja4!$A$2:$AB$1057,15,FALSE)),"")</f>
        <v>9</v>
      </c>
      <c r="M15" s="34">
        <f>+IFERROR((VLOOKUP(A15,Hoja4!$A$2:$AB$1057,16,FALSE)),"")</f>
        <v>1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70215</v>
      </c>
      <c r="C16" s="33" t="str">
        <f>+IFERROR((VLOOKUP(A16,Hoja4!$A$2:$M$1057,5,FALSE)),"")</f>
        <v>COROZAL</v>
      </c>
      <c r="D16" s="34">
        <f>+IFERROR((VLOOKUP(A16,Hoja4!$A$2:$AA$1057,7,FALSE)),"")</f>
        <v>1108</v>
      </c>
      <c r="E16" s="34">
        <f>+IFERROR((VLOOKUP(A16,Hoja4!$A$2:$AA$1057,8,FALSE)),"")</f>
        <v>1123</v>
      </c>
      <c r="F16" s="34">
        <f>+IFERROR((VLOOKUP(A16,Hoja4!$A$2:$AA$1057,9,FALSE)),"")</f>
        <v>1429</v>
      </c>
      <c r="G16" s="34">
        <f>+IFERROR((VLOOKUP(A16,Hoja4!$A$2:$AA$1057,10,FALSE)),"")</f>
        <v>1638</v>
      </c>
      <c r="H16" s="34">
        <f>+IFERROR((VLOOKUP(A16,Hoja4!$A$2:$AA$1057,11,FALSE)),"")</f>
        <v>1338</v>
      </c>
      <c r="I16" s="34">
        <f>+IFERROR((VLOOKUP(A16,Hoja4!$A$2:$AA$1057,12,FALSE)),"")</f>
        <v>1416</v>
      </c>
      <c r="J16" s="34">
        <f>+IFERROR((VLOOKUP(A16,Hoja4!$A$2:$AA$1057,13,FALSE)),"")</f>
        <v>1403</v>
      </c>
      <c r="K16" s="125">
        <f>+IFERROR((VLOOKUP(A16,Hoja4!$A$2:$AA$1057,14,FALSE)),"")</f>
        <v>1203</v>
      </c>
      <c r="L16" s="34">
        <f>+IFERROR((VLOOKUP(A16,Hoja4!$A$2:$AB$1057,15,FALSE)),"")</f>
        <v>1771</v>
      </c>
      <c r="M16" s="34">
        <f>+IFERROR((VLOOKUP(A16,Hoja4!$A$2:$AB$1057,16,FALSE)),"")</f>
        <v>1754</v>
      </c>
      <c r="N16" s="195">
        <f>+IFERROR((VLOOKUP(A16,Hoja4!$A$2:$AB$1057,17,FALSE)),"")</f>
        <v>2138</v>
      </c>
    </row>
    <row r="17" spans="1:14" x14ac:dyDescent="0.25">
      <c r="A17" s="121">
        <v>6</v>
      </c>
      <c r="B17" s="35">
        <f>+IFERROR((VLOOKUP(A17,Hoja4!$A$2:$M$1057,4,FALSE)),"")</f>
        <v>70221</v>
      </c>
      <c r="C17" s="33" t="str">
        <f>+IFERROR((VLOOKUP(A17,Hoja4!$A$2:$M$1057,5,FALSE)),"")</f>
        <v>COVEÑAS</v>
      </c>
      <c r="D17" s="34">
        <f>+IFERROR((VLOOKUP(A17,Hoja4!$A$2:$AA$1057,7,FALSE)),"")</f>
        <v>650</v>
      </c>
      <c r="E17" s="34">
        <f>+IFERROR((VLOOKUP(A17,Hoja4!$A$2:$AA$1057,8,FALSE)),"")</f>
        <v>244</v>
      </c>
      <c r="F17" s="34">
        <f>+IFERROR((VLOOKUP(A17,Hoja4!$A$2:$AA$1057,9,FALSE)),"")</f>
        <v>205</v>
      </c>
      <c r="G17" s="34">
        <f>+IFERROR((VLOOKUP(A17,Hoja4!$A$2:$AA$1057,10,FALSE)),"")</f>
        <v>54</v>
      </c>
      <c r="H17" s="34">
        <f>+IFERROR((VLOOKUP(A17,Hoja4!$A$2:$AA$1057,11,FALSE)),"")</f>
        <v>131</v>
      </c>
      <c r="I17" s="34">
        <f>+IFERROR((VLOOKUP(A17,Hoja4!$A$2:$AA$1057,12,FALSE)),"")</f>
        <v>175</v>
      </c>
      <c r="J17" s="34">
        <f>+IFERROR((VLOOKUP(A17,Hoja4!$A$2:$AA$1057,13,FALSE)),"")</f>
        <v>308</v>
      </c>
      <c r="K17" s="125">
        <f>+IFERROR((VLOOKUP(A17,Hoja4!$A$2:$AA$1057,14,FALSE)),"")</f>
        <v>367</v>
      </c>
      <c r="L17" s="34">
        <f>+IFERROR((VLOOKUP(A17,Hoja4!$A$2:$AB$1057,15,FALSE)),"")</f>
        <v>422</v>
      </c>
      <c r="M17" s="34">
        <f>+IFERROR((VLOOKUP(A17,Hoja4!$A$2:$AB$1057,16,FALSE)),"")</f>
        <v>517</v>
      </c>
      <c r="N17" s="195">
        <f>+IFERROR((VLOOKUP(A17,Hoja4!$A$2:$AB$1057,17,FALSE)),"")</f>
        <v>315</v>
      </c>
    </row>
    <row r="18" spans="1:14" x14ac:dyDescent="0.25">
      <c r="A18" s="121">
        <v>7</v>
      </c>
      <c r="B18" s="35">
        <f>+IFERROR((VLOOKUP(A18,Hoja4!$A$2:$M$1057,4,FALSE)),"")</f>
        <v>70230</v>
      </c>
      <c r="C18" s="33" t="str">
        <f>+IFERROR((VLOOKUP(A18,Hoja4!$A$2:$M$1057,5,FALSE)),"")</f>
        <v>Chalán</v>
      </c>
      <c r="D18" s="34">
        <f>+IFERROR((VLOOKUP(A18,Hoja4!$A$2:$AA$1057,7,FALSE)),"")</f>
        <v>0</v>
      </c>
      <c r="E18" s="34">
        <f>+IFERROR((VLOOKUP(A18,Hoja4!$A$2:$AA$1057,8,FALSE)),"")</f>
        <v>0</v>
      </c>
      <c r="F18" s="34">
        <f>+IFERROR((VLOOKUP(A18,Hoja4!$A$2:$AA$1057,9,FALSE)),"")</f>
        <v>0</v>
      </c>
      <c r="G18" s="34">
        <f>+IFERROR((VLOOKUP(A18,Hoja4!$A$2:$AA$1057,10,FALSE)),"")</f>
        <v>0</v>
      </c>
      <c r="H18" s="34">
        <f>+IFERROR((VLOOKUP(A18,Hoja4!$A$2:$AA$1057,11,FALSE)),"")</f>
        <v>0</v>
      </c>
      <c r="I18" s="34">
        <f>+IFERROR((VLOOKUP(A18,Hoja4!$A$2:$AA$1057,12,FALSE)),"")</f>
        <v>0</v>
      </c>
      <c r="J18" s="34">
        <f>+IFERROR((VLOOKUP(A18,Hoja4!$A$2:$AA$1057,13,FALSE)),"")</f>
        <v>0</v>
      </c>
      <c r="K18" s="125">
        <f>+IFERROR((VLOOKUP(A18,Hoja4!$A$2:$AA$1057,14,FALSE)),"")</f>
        <v>0</v>
      </c>
      <c r="L18" s="34">
        <f>+IFERROR((VLOOKUP(A18,Hoja4!$A$2:$AB$1057,15,FALSE)),"")</f>
        <v>4</v>
      </c>
      <c r="M18" s="34" t="str">
        <f>+IFERROR((VLOOKUP(A18,Hoja4!$A$2:$AB$1057,16,FALSE)),"")</f>
        <v>-</v>
      </c>
      <c r="N18" s="195">
        <f>+IFERROR((VLOOKUP(A18,Hoja4!$A$2:$AB$1057,17,FALSE)),"")</f>
        <v>0</v>
      </c>
    </row>
    <row r="19" spans="1:14" x14ac:dyDescent="0.25">
      <c r="A19" s="121">
        <v>8</v>
      </c>
      <c r="B19" s="35">
        <f>+IFERROR((VLOOKUP(A19,Hoja4!$A$2:$M$1057,4,FALSE)),"")</f>
        <v>70233</v>
      </c>
      <c r="C19" s="33" t="str">
        <f>+IFERROR((VLOOKUP(A19,Hoja4!$A$2:$M$1057,5,FALSE)),"")</f>
        <v>El Roble</v>
      </c>
      <c r="D19" s="34">
        <f>+IFERROR((VLOOKUP(A19,Hoja4!$A$2:$AA$1057,7,FALSE)),"")</f>
        <v>0</v>
      </c>
      <c r="E19" s="34">
        <f>+IFERROR((VLOOKUP(A19,Hoja4!$A$2:$AA$1057,8,FALSE)),"")</f>
        <v>0</v>
      </c>
      <c r="F19" s="34">
        <f>+IFERROR((VLOOKUP(A19,Hoja4!$A$2:$AA$1057,9,FALSE)),"")</f>
        <v>0</v>
      </c>
      <c r="G19" s="34">
        <f>+IFERROR((VLOOKUP(A19,Hoja4!$A$2:$AA$1057,10,FALSE)),"")</f>
        <v>0</v>
      </c>
      <c r="H19" s="34">
        <f>+IFERROR((VLOOKUP(A19,Hoja4!$A$2:$AA$1057,11,FALSE)),"")</f>
        <v>0</v>
      </c>
      <c r="I19" s="34">
        <f>+IFERROR((VLOOKUP(A19,Hoja4!$A$2:$AA$1057,12,FALSE)),"")</f>
        <v>0</v>
      </c>
      <c r="J19" s="34">
        <f>+IFERROR((VLOOKUP(A19,Hoja4!$A$2:$AA$1057,13,FALSE)),"")</f>
        <v>0</v>
      </c>
      <c r="K19" s="125">
        <f>+IFERROR((VLOOKUP(A19,Hoja4!$A$2:$AA$1057,14,FALSE)),"")</f>
        <v>0</v>
      </c>
      <c r="L19" s="34">
        <f>+IFERROR((VLOOKUP(A19,Hoja4!$A$2:$AB$1057,15,FALSE)),"")</f>
        <v>4</v>
      </c>
      <c r="M19" s="34">
        <f>+IFERROR((VLOOKUP(A19,Hoja4!$A$2:$AB$1057,16,FALSE)),"")</f>
        <v>2</v>
      </c>
      <c r="N19" s="195">
        <f>+IFERROR((VLOOKUP(A19,Hoja4!$A$2:$AB$1057,17,FALSE)),"")</f>
        <v>0</v>
      </c>
    </row>
    <row r="20" spans="1:14" x14ac:dyDescent="0.25">
      <c r="A20" s="121">
        <v>9</v>
      </c>
      <c r="B20" s="35">
        <f>+IFERROR((VLOOKUP(A20,Hoja4!$A$2:$M$1057,4,FALSE)),"")</f>
        <v>70235</v>
      </c>
      <c r="C20" s="33" t="str">
        <f>+IFERROR((VLOOKUP(A20,Hoja4!$A$2:$M$1057,5,FALSE)),"")</f>
        <v>GALERAS</v>
      </c>
      <c r="D20" s="34">
        <f>+IFERROR((VLOOKUP(A20,Hoja4!$A$2:$AA$1057,7,FALSE)),"")</f>
        <v>18</v>
      </c>
      <c r="E20" s="34">
        <f>+IFERROR((VLOOKUP(A20,Hoja4!$A$2:$AA$1057,8,FALSE)),"")</f>
        <v>18</v>
      </c>
      <c r="F20" s="34">
        <f>+IFERROR((VLOOKUP(A20,Hoja4!$A$2:$AA$1057,9,FALSE)),"")</f>
        <v>19</v>
      </c>
      <c r="G20" s="34" t="str">
        <f>+IFERROR((VLOOKUP(A20,Hoja4!$A$2:$AA$1057,10,FALSE)),"")</f>
        <v>-</v>
      </c>
      <c r="H20" s="34">
        <f>+IFERROR((VLOOKUP(A20,Hoja4!$A$2:$AA$1057,11,FALSE)),"")</f>
        <v>4</v>
      </c>
      <c r="I20" s="34" t="str">
        <f>+IFERROR((VLOOKUP(A20,Hoja4!$A$2:$AA$1057,12,FALSE)),"")</f>
        <v>-</v>
      </c>
      <c r="J20" s="34">
        <f>+IFERROR((VLOOKUP(A20,Hoja4!$A$2:$AA$1057,13,FALSE)),"")</f>
        <v>10</v>
      </c>
      <c r="K20" s="125">
        <f>+IFERROR((VLOOKUP(A20,Hoja4!$A$2:$AA$1057,14,FALSE)),"")</f>
        <v>0</v>
      </c>
      <c r="L20" s="34">
        <f>+IFERROR((VLOOKUP(A20,Hoja4!$A$2:$AB$1057,15,FALSE)),"")</f>
        <v>23</v>
      </c>
      <c r="M20" s="34" t="str">
        <f>+IFERROR((VLOOKUP(A20,Hoja4!$A$2:$AB$1057,16,FALSE)),"")</f>
        <v>-</v>
      </c>
      <c r="N20" s="195">
        <f>+IFERROR((VLOOKUP(A20,Hoja4!$A$2:$AB$1057,17,FALSE)),"")</f>
        <v>0</v>
      </c>
    </row>
    <row r="21" spans="1:14" x14ac:dyDescent="0.25">
      <c r="A21" s="121">
        <v>10</v>
      </c>
      <c r="B21" s="35">
        <f>+IFERROR((VLOOKUP(A21,Hoja4!$A$2:$M$1057,4,FALSE)),"")</f>
        <v>70265</v>
      </c>
      <c r="C21" s="33" t="str">
        <f>+IFERROR((VLOOKUP(A21,Hoja4!$A$2:$M$1057,5,FALSE)),"")</f>
        <v>GUARANDA</v>
      </c>
      <c r="D21" s="34" t="str">
        <f>+IFERROR((VLOOKUP(A21,Hoja4!$A$2:$AA$1057,7,FALSE)),"")</f>
        <v>-</v>
      </c>
      <c r="E21" s="34" t="str">
        <f>+IFERROR((VLOOKUP(A21,Hoja4!$A$2:$AA$1057,8,FALSE)),"")</f>
        <v>-</v>
      </c>
      <c r="F21" s="34" t="str">
        <f>+IFERROR((VLOOKUP(A21,Hoja4!$A$2:$AA$1057,9,FALSE)),"")</f>
        <v>-</v>
      </c>
      <c r="G21" s="34" t="str">
        <f>+IFERROR((VLOOKUP(A21,Hoja4!$A$2:$AA$1057,10,FALSE)),"")</f>
        <v>-</v>
      </c>
      <c r="H21" s="34">
        <f>+IFERROR((VLOOKUP(A21,Hoja4!$A$2:$AA$1057,11,FALSE)),"")</f>
        <v>1</v>
      </c>
      <c r="I21" s="34" t="str">
        <f>+IFERROR((VLOOKUP(A21,Hoja4!$A$2:$AA$1057,12,FALSE)),"")</f>
        <v>-</v>
      </c>
      <c r="J21" s="34" t="str">
        <f>+IFERROR((VLOOKUP(A21,Hoja4!$A$2:$AA$1057,13,FALSE)),"")</f>
        <v>-</v>
      </c>
      <c r="K21" s="125">
        <f>+IFERROR((VLOOKUP(A21,Hoja4!$A$2:$AA$1057,14,FALSE)),"")</f>
        <v>0</v>
      </c>
      <c r="L21" s="34" t="str">
        <f>+IFERROR((VLOOKUP(A21,Hoja4!$A$2:$AB$1057,15,FALSE)),"")</f>
        <v>-</v>
      </c>
      <c r="M21" s="34" t="str">
        <f>+IFERROR((VLOOKUP(A21,Hoja4!$A$2:$AB$1057,16,FALSE)),"")</f>
        <v>-</v>
      </c>
      <c r="N21" s="195">
        <f>+IFERROR((VLOOKUP(A21,Hoja4!$A$2:$AB$1057,17,FALSE)),"")</f>
        <v>0</v>
      </c>
    </row>
    <row r="22" spans="1:14" x14ac:dyDescent="0.25">
      <c r="A22" s="121">
        <v>11</v>
      </c>
      <c r="B22" s="35">
        <f>+IFERROR((VLOOKUP(A22,Hoja4!$A$2:$M$1057,4,FALSE)),"")</f>
        <v>70400</v>
      </c>
      <c r="C22" s="33" t="str">
        <f>+IFERROR((VLOOKUP(A22,Hoja4!$A$2:$M$1057,5,FALSE)),"")</f>
        <v>LA UNIÓN</v>
      </c>
      <c r="D22" s="34">
        <f>+IFERROR((VLOOKUP(A22,Hoja4!$A$2:$AA$1057,7,FALSE)),"")</f>
        <v>11</v>
      </c>
      <c r="E22" s="34">
        <f>+IFERROR((VLOOKUP(A22,Hoja4!$A$2:$AA$1057,8,FALSE)),"")</f>
        <v>23</v>
      </c>
      <c r="F22" s="34">
        <f>+IFERROR((VLOOKUP(A22,Hoja4!$A$2:$AA$1057,9,FALSE)),"")</f>
        <v>16</v>
      </c>
      <c r="G22" s="34">
        <f>+IFERROR((VLOOKUP(A22,Hoja4!$A$2:$AA$1057,10,FALSE)),"")</f>
        <v>55</v>
      </c>
      <c r="H22" s="34">
        <f>+IFERROR((VLOOKUP(A22,Hoja4!$A$2:$AA$1057,11,FALSE)),"")</f>
        <v>39</v>
      </c>
      <c r="I22" s="34">
        <f>+IFERROR((VLOOKUP(A22,Hoja4!$A$2:$AA$1057,12,FALSE)),"")</f>
        <v>58</v>
      </c>
      <c r="J22" s="34">
        <f>+IFERROR((VLOOKUP(A22,Hoja4!$A$2:$AA$1057,13,FALSE)),"")</f>
        <v>56</v>
      </c>
      <c r="K22" s="125">
        <f>+IFERROR((VLOOKUP(A22,Hoja4!$A$2:$AA$1057,14,FALSE)),"")</f>
        <v>51</v>
      </c>
      <c r="L22" s="34">
        <f>+IFERROR((VLOOKUP(A22,Hoja4!$A$2:$AB$1057,15,FALSE)),"")</f>
        <v>23</v>
      </c>
      <c r="M22" s="34">
        <f>+IFERROR((VLOOKUP(A22,Hoja4!$A$2:$AB$1057,16,FALSE)),"")</f>
        <v>22</v>
      </c>
      <c r="N22" s="195">
        <f>+IFERROR((VLOOKUP(A22,Hoja4!$A$2:$AB$1057,17,FALSE)),"")</f>
        <v>50</v>
      </c>
    </row>
    <row r="23" spans="1:14" x14ac:dyDescent="0.25">
      <c r="A23" s="121">
        <v>12</v>
      </c>
      <c r="B23" s="35">
        <f>+IFERROR((VLOOKUP(A23,Hoja4!$A$2:$M$1057,4,FALSE)),"")</f>
        <v>70418</v>
      </c>
      <c r="C23" s="33" t="str">
        <f>+IFERROR((VLOOKUP(A23,Hoja4!$A$2:$M$1057,5,FALSE)),"")</f>
        <v>LOS PALMITOS</v>
      </c>
      <c r="D23" s="34" t="str">
        <f>+IFERROR((VLOOKUP(A23,Hoja4!$A$2:$AA$1057,7,FALSE)),"")</f>
        <v>-</v>
      </c>
      <c r="E23" s="34">
        <f>+IFERROR((VLOOKUP(A23,Hoja4!$A$2:$AA$1057,8,FALSE)),"")</f>
        <v>19</v>
      </c>
      <c r="F23" s="34">
        <f>+IFERROR((VLOOKUP(A23,Hoja4!$A$2:$AA$1057,9,FALSE)),"")</f>
        <v>1</v>
      </c>
      <c r="G23" s="34" t="str">
        <f>+IFERROR((VLOOKUP(A23,Hoja4!$A$2:$AA$1057,10,FALSE)),"")</f>
        <v>-</v>
      </c>
      <c r="H23" s="34">
        <f>+IFERROR((VLOOKUP(A23,Hoja4!$A$2:$AA$1057,11,FALSE)),"")</f>
        <v>11</v>
      </c>
      <c r="I23" s="34" t="str">
        <f>+IFERROR((VLOOKUP(A23,Hoja4!$A$2:$AA$1057,12,FALSE)),"")</f>
        <v>-</v>
      </c>
      <c r="J23" s="34" t="str">
        <f>+IFERROR((VLOOKUP(A23,Hoja4!$A$2:$AA$1057,13,FALSE)),"")</f>
        <v>-</v>
      </c>
      <c r="K23" s="125">
        <f>+IFERROR((VLOOKUP(A23,Hoja4!$A$2:$AA$1057,14,FALSE)),"")</f>
        <v>0</v>
      </c>
      <c r="L23" s="34">
        <f>+IFERROR((VLOOKUP(A23,Hoja4!$A$2:$AB$1057,15,FALSE)),"")</f>
        <v>11</v>
      </c>
      <c r="M23" s="34">
        <f>+IFERROR((VLOOKUP(A23,Hoja4!$A$2:$AB$1057,16,FALSE)),"")</f>
        <v>1</v>
      </c>
      <c r="N23" s="195">
        <f>+IFERROR((VLOOKUP(A23,Hoja4!$A$2:$AB$1057,17,FALSE)),"")</f>
        <v>0</v>
      </c>
    </row>
    <row r="24" spans="1:14" x14ac:dyDescent="0.25">
      <c r="A24" s="121">
        <v>13</v>
      </c>
      <c r="B24" s="35">
        <f>+IFERROR((VLOOKUP(A24,Hoja4!$A$2:$M$1057,4,FALSE)),"")</f>
        <v>70429</v>
      </c>
      <c r="C24" s="33" t="str">
        <f>+IFERROR((VLOOKUP(A24,Hoja4!$A$2:$M$1057,5,FALSE)),"")</f>
        <v>MAJAGUAL</v>
      </c>
      <c r="D24" s="34">
        <f>+IFERROR((VLOOKUP(A24,Hoja4!$A$2:$AA$1057,7,FALSE)),"")</f>
        <v>18</v>
      </c>
      <c r="E24" s="34">
        <f>+IFERROR((VLOOKUP(A24,Hoja4!$A$2:$AA$1057,8,FALSE)),"")</f>
        <v>2</v>
      </c>
      <c r="F24" s="34">
        <f>+IFERROR((VLOOKUP(A24,Hoja4!$A$2:$AA$1057,9,FALSE)),"")</f>
        <v>2</v>
      </c>
      <c r="G24" s="34" t="str">
        <f>+IFERROR((VLOOKUP(A24,Hoja4!$A$2:$AA$1057,10,FALSE)),"")</f>
        <v>-</v>
      </c>
      <c r="H24" s="34" t="str">
        <f>+IFERROR((VLOOKUP(A24,Hoja4!$A$2:$AA$1057,11,FALSE)),"")</f>
        <v>-</v>
      </c>
      <c r="I24" s="34" t="str">
        <f>+IFERROR((VLOOKUP(A24,Hoja4!$A$2:$AA$1057,12,FALSE)),"")</f>
        <v>-</v>
      </c>
      <c r="J24" s="34">
        <f>+IFERROR((VLOOKUP(A24,Hoja4!$A$2:$AA$1057,13,FALSE)),"")</f>
        <v>2</v>
      </c>
      <c r="K24" s="125">
        <f>+IFERROR((VLOOKUP(A24,Hoja4!$A$2:$AA$1057,14,FALSE)),"")</f>
        <v>41</v>
      </c>
      <c r="L24" s="34">
        <f>+IFERROR((VLOOKUP(A24,Hoja4!$A$2:$AB$1057,15,FALSE)),"")</f>
        <v>73</v>
      </c>
      <c r="M24" s="34">
        <f>+IFERROR((VLOOKUP(A24,Hoja4!$A$2:$AB$1057,16,FALSE)),"")</f>
        <v>67</v>
      </c>
      <c r="N24" s="195">
        <f>+IFERROR((VLOOKUP(A24,Hoja4!$A$2:$AB$1057,17,FALSE)),"")</f>
        <v>89</v>
      </c>
    </row>
    <row r="25" spans="1:14" x14ac:dyDescent="0.25">
      <c r="A25" s="121">
        <v>14</v>
      </c>
      <c r="B25" s="35">
        <f>+IFERROR((VLOOKUP(A25,Hoja4!$A$2:$M$1057,4,FALSE)),"")</f>
        <v>70473</v>
      </c>
      <c r="C25" s="33" t="str">
        <f>+IFERROR((VLOOKUP(A25,Hoja4!$A$2:$M$1057,5,FALSE)),"")</f>
        <v>MORROA</v>
      </c>
      <c r="D25" s="34" t="str">
        <f>+IFERROR((VLOOKUP(A25,Hoja4!$A$2:$AA$1057,7,FALSE)),"")</f>
        <v>-</v>
      </c>
      <c r="E25" s="34">
        <f>+IFERROR((VLOOKUP(A25,Hoja4!$A$2:$AA$1057,8,FALSE)),"")</f>
        <v>1</v>
      </c>
      <c r="F25" s="34" t="str">
        <f>+IFERROR((VLOOKUP(A25,Hoja4!$A$2:$AA$1057,9,FALSE)),"")</f>
        <v>-</v>
      </c>
      <c r="G25" s="34" t="str">
        <f>+IFERROR((VLOOKUP(A25,Hoja4!$A$2:$AA$1057,10,FALSE)),"")</f>
        <v>-</v>
      </c>
      <c r="H25" s="34">
        <f>+IFERROR((VLOOKUP(A25,Hoja4!$A$2:$AA$1057,11,FALSE)),"")</f>
        <v>6</v>
      </c>
      <c r="I25" s="34" t="str">
        <f>+IFERROR((VLOOKUP(A25,Hoja4!$A$2:$AA$1057,12,FALSE)),"")</f>
        <v>-</v>
      </c>
      <c r="J25" s="34" t="str">
        <f>+IFERROR((VLOOKUP(A25,Hoja4!$A$2:$AA$1057,13,FALSE)),"")</f>
        <v>-</v>
      </c>
      <c r="K25" s="125">
        <f>+IFERROR((VLOOKUP(A25,Hoja4!$A$2:$AA$1057,14,FALSE)),"")</f>
        <v>0</v>
      </c>
      <c r="L25" s="34">
        <f>+IFERROR((VLOOKUP(A25,Hoja4!$A$2:$AB$1057,15,FALSE)),"")</f>
        <v>5</v>
      </c>
      <c r="M25" s="34" t="str">
        <f>+IFERROR((VLOOKUP(A25,Hoja4!$A$2:$AB$1057,16,FALSE)),"")</f>
        <v>-</v>
      </c>
      <c r="N25" s="195">
        <f>+IFERROR((VLOOKUP(A25,Hoja4!$A$2:$AB$1057,17,FALSE)),"")</f>
        <v>0</v>
      </c>
    </row>
    <row r="26" spans="1:14" x14ac:dyDescent="0.25">
      <c r="A26" s="121">
        <v>15</v>
      </c>
      <c r="B26" s="35">
        <f>+IFERROR((VLOOKUP(A26,Hoja4!$A$2:$M$1057,4,FALSE)),"")</f>
        <v>70508</v>
      </c>
      <c r="C26" s="33" t="str">
        <f>+IFERROR((VLOOKUP(A26,Hoja4!$A$2:$M$1057,5,FALSE)),"")</f>
        <v>OVEJAS</v>
      </c>
      <c r="D26" s="34" t="str">
        <f>+IFERROR((VLOOKUP(A26,Hoja4!$A$2:$AA$1057,7,FALSE)),"")</f>
        <v>-</v>
      </c>
      <c r="E26" s="34" t="str">
        <f>+IFERROR((VLOOKUP(A26,Hoja4!$A$2:$AA$1057,8,FALSE)),"")</f>
        <v>-</v>
      </c>
      <c r="F26" s="34" t="str">
        <f>+IFERROR((VLOOKUP(A26,Hoja4!$A$2:$AA$1057,9,FALSE)),"")</f>
        <v>-</v>
      </c>
      <c r="G26" s="34" t="str">
        <f>+IFERROR((VLOOKUP(A26,Hoja4!$A$2:$AA$1057,10,FALSE)),"")</f>
        <v>-</v>
      </c>
      <c r="H26" s="34">
        <f>+IFERROR((VLOOKUP(A26,Hoja4!$A$2:$AA$1057,11,FALSE)),"")</f>
        <v>6</v>
      </c>
      <c r="I26" s="34">
        <f>+IFERROR((VLOOKUP(A26,Hoja4!$A$2:$AA$1057,12,FALSE)),"")</f>
        <v>1</v>
      </c>
      <c r="J26" s="34">
        <f>+IFERROR((VLOOKUP(A26,Hoja4!$A$2:$AA$1057,13,FALSE)),"")</f>
        <v>18</v>
      </c>
      <c r="K26" s="125">
        <f>+IFERROR((VLOOKUP(A26,Hoja4!$A$2:$AA$1057,14,FALSE)),"")</f>
        <v>3</v>
      </c>
      <c r="L26" s="34">
        <f>+IFERROR((VLOOKUP(A26,Hoja4!$A$2:$AB$1057,15,FALSE)),"")</f>
        <v>15</v>
      </c>
      <c r="M26" s="34">
        <f>+IFERROR((VLOOKUP(A26,Hoja4!$A$2:$AB$1057,16,FALSE)),"")</f>
        <v>6</v>
      </c>
      <c r="N26" s="195">
        <f>+IFERROR((VLOOKUP(A26,Hoja4!$A$2:$AB$1057,17,FALSE)),"")</f>
        <v>3</v>
      </c>
    </row>
    <row r="27" spans="1:14" x14ac:dyDescent="0.25">
      <c r="A27" s="121">
        <v>16</v>
      </c>
      <c r="B27" s="35">
        <f>+IFERROR((VLOOKUP(A27,Hoja4!$A$2:$M$1057,4,FALSE)),"")</f>
        <v>70523</v>
      </c>
      <c r="C27" s="33" t="str">
        <f>+IFERROR((VLOOKUP(A27,Hoja4!$A$2:$M$1057,5,FALSE)),"")</f>
        <v>PALMITO</v>
      </c>
      <c r="D27" s="34">
        <f>+IFERROR((VLOOKUP(A27,Hoja4!$A$2:$AA$1057,7,FALSE)),"")</f>
        <v>41</v>
      </c>
      <c r="E27" s="34">
        <f>+IFERROR((VLOOKUP(A27,Hoja4!$A$2:$AA$1057,8,FALSE)),"")</f>
        <v>45</v>
      </c>
      <c r="F27" s="34">
        <f>+IFERROR((VLOOKUP(A27,Hoja4!$A$2:$AA$1057,9,FALSE)),"")</f>
        <v>12</v>
      </c>
      <c r="G27" s="34">
        <f>+IFERROR((VLOOKUP(A27,Hoja4!$A$2:$AA$1057,10,FALSE)),"")</f>
        <v>18</v>
      </c>
      <c r="H27" s="34">
        <f>+IFERROR((VLOOKUP(A27,Hoja4!$A$2:$AA$1057,11,FALSE)),"")</f>
        <v>4</v>
      </c>
      <c r="I27" s="34" t="str">
        <f>+IFERROR((VLOOKUP(A27,Hoja4!$A$2:$AA$1057,12,FALSE)),"")</f>
        <v>-</v>
      </c>
      <c r="J27" s="34" t="str">
        <f>+IFERROR((VLOOKUP(A27,Hoja4!$A$2:$AA$1057,13,FALSE)),"")</f>
        <v>-</v>
      </c>
      <c r="K27" s="125">
        <f>+IFERROR((VLOOKUP(A27,Hoja4!$A$2:$AA$1057,14,FALSE)),"")</f>
        <v>0</v>
      </c>
      <c r="L27" s="34">
        <f>+IFERROR((VLOOKUP(A27,Hoja4!$A$2:$AB$1057,15,FALSE)),"")</f>
        <v>2</v>
      </c>
      <c r="M27" s="34">
        <f>+IFERROR((VLOOKUP(A27,Hoja4!$A$2:$AB$1057,16,FALSE)),"")</f>
        <v>3</v>
      </c>
      <c r="N27" s="195">
        <f>+IFERROR((VLOOKUP(A27,Hoja4!$A$2:$AB$1057,17,FALSE)),"")</f>
        <v>0</v>
      </c>
    </row>
    <row r="28" spans="1:14" x14ac:dyDescent="0.25">
      <c r="A28" s="121">
        <v>17</v>
      </c>
      <c r="B28" s="35">
        <f>+IFERROR((VLOOKUP(A28,Hoja4!$A$2:$M$1057,4,FALSE)),"")</f>
        <v>70670</v>
      </c>
      <c r="C28" s="33" t="str">
        <f>+IFERROR((VLOOKUP(A28,Hoja4!$A$2:$M$1057,5,FALSE)),"")</f>
        <v>SAMPUES</v>
      </c>
      <c r="D28" s="34">
        <f>+IFERROR((VLOOKUP(A28,Hoja4!$A$2:$AA$1057,7,FALSE)),"")</f>
        <v>35</v>
      </c>
      <c r="E28" s="34">
        <f>+IFERROR((VLOOKUP(A28,Hoja4!$A$2:$AA$1057,8,FALSE)),"")</f>
        <v>41</v>
      </c>
      <c r="F28" s="34">
        <f>+IFERROR((VLOOKUP(A28,Hoja4!$A$2:$AA$1057,9,FALSE)),"")</f>
        <v>46</v>
      </c>
      <c r="G28" s="34">
        <f>+IFERROR((VLOOKUP(A28,Hoja4!$A$2:$AA$1057,10,FALSE)),"")</f>
        <v>80</v>
      </c>
      <c r="H28" s="34">
        <f>+IFERROR((VLOOKUP(A28,Hoja4!$A$2:$AA$1057,11,FALSE)),"")</f>
        <v>12</v>
      </c>
      <c r="I28" s="34" t="str">
        <f>+IFERROR((VLOOKUP(A28,Hoja4!$A$2:$AA$1057,12,FALSE)),"")</f>
        <v>-</v>
      </c>
      <c r="J28" s="34">
        <f>+IFERROR((VLOOKUP(A28,Hoja4!$A$2:$AA$1057,13,FALSE)),"")</f>
        <v>1</v>
      </c>
      <c r="K28" s="125">
        <f>+IFERROR((VLOOKUP(A28,Hoja4!$A$2:$AA$1057,14,FALSE)),"")</f>
        <v>0</v>
      </c>
      <c r="L28" s="34">
        <f>+IFERROR((VLOOKUP(A28,Hoja4!$A$2:$AB$1057,15,FALSE)),"")</f>
        <v>24</v>
      </c>
      <c r="M28" s="34">
        <f>+IFERROR((VLOOKUP(A28,Hoja4!$A$2:$AB$1057,16,FALSE)),"")</f>
        <v>1</v>
      </c>
      <c r="N28" s="195">
        <f>+IFERROR((VLOOKUP(A28,Hoja4!$A$2:$AB$1057,17,FALSE)),"")</f>
        <v>0</v>
      </c>
    </row>
    <row r="29" spans="1:14" x14ac:dyDescent="0.25">
      <c r="A29" s="121">
        <v>18</v>
      </c>
      <c r="B29" s="35">
        <f>+IFERROR((VLOOKUP(A29,Hoja4!$A$2:$M$1057,4,FALSE)),"")</f>
        <v>70678</v>
      </c>
      <c r="C29" s="33" t="str">
        <f>+IFERROR((VLOOKUP(A29,Hoja4!$A$2:$M$1057,5,FALSE)),"")</f>
        <v>SAN BENITO ABAD</v>
      </c>
      <c r="D29" s="34" t="str">
        <f>+IFERROR((VLOOKUP(A29,Hoja4!$A$2:$AA$1057,7,FALSE)),"")</f>
        <v>-</v>
      </c>
      <c r="E29" s="34" t="str">
        <f>+IFERROR((VLOOKUP(A29,Hoja4!$A$2:$AA$1057,8,FALSE)),"")</f>
        <v>-</v>
      </c>
      <c r="F29" s="34" t="str">
        <f>+IFERROR((VLOOKUP(A29,Hoja4!$A$2:$AA$1057,9,FALSE)),"")</f>
        <v>-</v>
      </c>
      <c r="G29" s="34" t="str">
        <f>+IFERROR((VLOOKUP(A29,Hoja4!$A$2:$AA$1057,10,FALSE)),"")</f>
        <v>-</v>
      </c>
      <c r="H29" s="34">
        <f>+IFERROR((VLOOKUP(A29,Hoja4!$A$2:$AA$1057,11,FALSE)),"")</f>
        <v>1</v>
      </c>
      <c r="I29" s="34" t="str">
        <f>+IFERROR((VLOOKUP(A29,Hoja4!$A$2:$AA$1057,12,FALSE)),"")</f>
        <v>-</v>
      </c>
      <c r="J29" s="34">
        <f>+IFERROR((VLOOKUP(A29,Hoja4!$A$2:$AA$1057,13,FALSE)),"")</f>
        <v>3</v>
      </c>
      <c r="K29" s="125">
        <f>+IFERROR((VLOOKUP(A29,Hoja4!$A$2:$AA$1057,14,FALSE)),"")</f>
        <v>0</v>
      </c>
      <c r="L29" s="34">
        <f>+IFERROR((VLOOKUP(A29,Hoja4!$A$2:$AB$1057,15,FALSE)),"")</f>
        <v>32</v>
      </c>
      <c r="M29" s="34">
        <f>+IFERROR((VLOOKUP(A29,Hoja4!$A$2:$AB$1057,16,FALSE)),"")</f>
        <v>16</v>
      </c>
      <c r="N29" s="195">
        <f>+IFERROR((VLOOKUP(A29,Hoja4!$A$2:$AB$1057,17,FALSE)),"")</f>
        <v>15</v>
      </c>
    </row>
    <row r="30" spans="1:14" x14ac:dyDescent="0.25">
      <c r="A30" s="121">
        <v>19</v>
      </c>
      <c r="B30" s="35">
        <f>+IFERROR((VLOOKUP(A30,Hoja4!$A$2:$M$1057,4,FALSE)),"")</f>
        <v>70702</v>
      </c>
      <c r="C30" s="33" t="str">
        <f>+IFERROR((VLOOKUP(A30,Hoja4!$A$2:$M$1057,5,FALSE)),"")</f>
        <v>SAN JUAN DE BETULIA</v>
      </c>
      <c r="D30" s="34" t="str">
        <f>+IFERROR((VLOOKUP(A30,Hoja4!$A$2:$AA$1057,7,FALSE)),"")</f>
        <v>-</v>
      </c>
      <c r="E30" s="34" t="str">
        <f>+IFERROR((VLOOKUP(A30,Hoja4!$A$2:$AA$1057,8,FALSE)),"")</f>
        <v>-</v>
      </c>
      <c r="F30" s="34" t="str">
        <f>+IFERROR((VLOOKUP(A30,Hoja4!$A$2:$AA$1057,9,FALSE)),"")</f>
        <v>-</v>
      </c>
      <c r="G30" s="34" t="str">
        <f>+IFERROR((VLOOKUP(A30,Hoja4!$A$2:$AA$1057,10,FALSE)),"")</f>
        <v>-</v>
      </c>
      <c r="H30" s="34">
        <f>+IFERROR((VLOOKUP(A30,Hoja4!$A$2:$AA$1057,11,FALSE)),"")</f>
        <v>6</v>
      </c>
      <c r="I30" s="34" t="str">
        <f>+IFERROR((VLOOKUP(A30,Hoja4!$A$2:$AA$1057,12,FALSE)),"")</f>
        <v>-</v>
      </c>
      <c r="J30" s="34">
        <f>+IFERROR((VLOOKUP(A30,Hoja4!$A$2:$AA$1057,13,FALSE)),"")</f>
        <v>1</v>
      </c>
      <c r="K30" s="125">
        <f>+IFERROR((VLOOKUP(A30,Hoja4!$A$2:$AA$1057,14,FALSE)),"")</f>
        <v>0</v>
      </c>
      <c r="L30" s="34">
        <f>+IFERROR((VLOOKUP(A30,Hoja4!$A$2:$AB$1057,15,FALSE)),"")</f>
        <v>26</v>
      </c>
      <c r="M30" s="34" t="str">
        <f>+IFERROR((VLOOKUP(A30,Hoja4!$A$2:$AB$1057,16,FALSE)),"")</f>
        <v>-</v>
      </c>
      <c r="N30" s="195">
        <f>+IFERROR((VLOOKUP(A30,Hoja4!$A$2:$AB$1057,17,FALSE)),"")</f>
        <v>0</v>
      </c>
    </row>
    <row r="31" spans="1:14" x14ac:dyDescent="0.25">
      <c r="A31" s="121">
        <v>20</v>
      </c>
      <c r="B31" s="35">
        <f>+IFERROR((VLOOKUP(A31,Hoja4!$A$2:$M$1057,4,FALSE)),"")</f>
        <v>70708</v>
      </c>
      <c r="C31" s="33" t="str">
        <f>+IFERROR((VLOOKUP(A31,Hoja4!$A$2:$M$1057,5,FALSE)),"")</f>
        <v>SAN MARCOS</v>
      </c>
      <c r="D31" s="34">
        <f>+IFERROR((VLOOKUP(A31,Hoja4!$A$2:$AA$1057,7,FALSE)),"")</f>
        <v>287</v>
      </c>
      <c r="E31" s="34">
        <f>+IFERROR((VLOOKUP(A31,Hoja4!$A$2:$AA$1057,8,FALSE)),"")</f>
        <v>357</v>
      </c>
      <c r="F31" s="34">
        <f>+IFERROR((VLOOKUP(A31,Hoja4!$A$2:$AA$1057,9,FALSE)),"")</f>
        <v>374</v>
      </c>
      <c r="G31" s="34">
        <f>+IFERROR((VLOOKUP(A31,Hoja4!$A$2:$AA$1057,10,FALSE)),"")</f>
        <v>283</v>
      </c>
      <c r="H31" s="34">
        <f>+IFERROR((VLOOKUP(A31,Hoja4!$A$2:$AA$1057,11,FALSE)),"")</f>
        <v>213</v>
      </c>
      <c r="I31" s="34">
        <f>+IFERROR((VLOOKUP(A31,Hoja4!$A$2:$AA$1057,12,FALSE)),"")</f>
        <v>141</v>
      </c>
      <c r="J31" s="34">
        <f>+IFERROR((VLOOKUP(A31,Hoja4!$A$2:$AA$1057,13,FALSE)),"")</f>
        <v>11</v>
      </c>
      <c r="K31" s="125">
        <f>+IFERROR((VLOOKUP(A31,Hoja4!$A$2:$AA$1057,14,FALSE)),"")</f>
        <v>49</v>
      </c>
      <c r="L31" s="34">
        <f>+IFERROR((VLOOKUP(A31,Hoja4!$A$2:$AB$1057,15,FALSE)),"")</f>
        <v>50</v>
      </c>
      <c r="M31" s="34">
        <f>+IFERROR((VLOOKUP(A31,Hoja4!$A$2:$AB$1057,16,FALSE)),"")</f>
        <v>43</v>
      </c>
      <c r="N31" s="195">
        <f>+IFERROR((VLOOKUP(A31,Hoja4!$A$2:$AB$1057,17,FALSE)),"")</f>
        <v>29</v>
      </c>
    </row>
    <row r="32" spans="1:14" x14ac:dyDescent="0.25">
      <c r="A32" s="121">
        <v>21</v>
      </c>
      <c r="B32" s="35">
        <f>+IFERROR((VLOOKUP(A32,Hoja4!$A$2:$M$1057,4,FALSE)),"")</f>
        <v>70713</v>
      </c>
      <c r="C32" s="33" t="str">
        <f>+IFERROR((VLOOKUP(A32,Hoja4!$A$2:$M$1057,5,FALSE)),"")</f>
        <v>SAN ONOFRE</v>
      </c>
      <c r="D32" s="34">
        <f>+IFERROR((VLOOKUP(A32,Hoja4!$A$2:$AA$1057,7,FALSE)),"")</f>
        <v>119</v>
      </c>
      <c r="E32" s="34">
        <f>+IFERROR((VLOOKUP(A32,Hoja4!$A$2:$AA$1057,8,FALSE)),"")</f>
        <v>107</v>
      </c>
      <c r="F32" s="34">
        <f>+IFERROR((VLOOKUP(A32,Hoja4!$A$2:$AA$1057,9,FALSE)),"")</f>
        <v>121</v>
      </c>
      <c r="G32" s="34">
        <f>+IFERROR((VLOOKUP(A32,Hoja4!$A$2:$AA$1057,10,FALSE)),"")</f>
        <v>74</v>
      </c>
      <c r="H32" s="34">
        <f>+IFERROR((VLOOKUP(A32,Hoja4!$A$2:$AA$1057,11,FALSE)),"")</f>
        <v>50</v>
      </c>
      <c r="I32" s="34">
        <f>+IFERROR((VLOOKUP(A32,Hoja4!$A$2:$AA$1057,12,FALSE)),"")</f>
        <v>216</v>
      </c>
      <c r="J32" s="34">
        <f>+IFERROR((VLOOKUP(A32,Hoja4!$A$2:$AA$1057,13,FALSE)),"")</f>
        <v>1</v>
      </c>
      <c r="K32" s="125">
        <f>+IFERROR((VLOOKUP(A32,Hoja4!$A$2:$AA$1057,14,FALSE)),"")</f>
        <v>0</v>
      </c>
      <c r="L32" s="34">
        <f>+IFERROR((VLOOKUP(A32,Hoja4!$A$2:$AB$1057,15,FALSE)),"")</f>
        <v>9</v>
      </c>
      <c r="M32" s="34">
        <f>+IFERROR((VLOOKUP(A32,Hoja4!$A$2:$AB$1057,16,FALSE)),"")</f>
        <v>1</v>
      </c>
      <c r="N32" s="195">
        <f>+IFERROR((VLOOKUP(A32,Hoja4!$A$2:$AB$1057,17,FALSE)),"")</f>
        <v>0</v>
      </c>
    </row>
    <row r="33" spans="1:14" x14ac:dyDescent="0.25">
      <c r="A33" s="121">
        <v>22</v>
      </c>
      <c r="B33" s="35">
        <f>+IFERROR((VLOOKUP(A33,Hoja4!$A$2:$M$1057,4,FALSE)),"")</f>
        <v>70717</v>
      </c>
      <c r="C33" s="33" t="str">
        <f>+IFERROR((VLOOKUP(A33,Hoja4!$A$2:$M$1057,5,FALSE)),"")</f>
        <v>SAN PEDRO</v>
      </c>
      <c r="D33" s="34" t="str">
        <f>+IFERROR((VLOOKUP(A33,Hoja4!$A$2:$AA$1057,7,FALSE)),"")</f>
        <v>-</v>
      </c>
      <c r="E33" s="34" t="str">
        <f>+IFERROR((VLOOKUP(A33,Hoja4!$A$2:$AA$1057,8,FALSE)),"")</f>
        <v>-</v>
      </c>
      <c r="F33" s="34" t="str">
        <f>+IFERROR((VLOOKUP(A33,Hoja4!$A$2:$AA$1057,9,FALSE)),"")</f>
        <v>-</v>
      </c>
      <c r="G33" s="34" t="str">
        <f>+IFERROR((VLOOKUP(A33,Hoja4!$A$2:$AA$1057,10,FALSE)),"")</f>
        <v>-</v>
      </c>
      <c r="H33" s="34">
        <f>+IFERROR((VLOOKUP(A33,Hoja4!$A$2:$AA$1057,11,FALSE)),"")</f>
        <v>7</v>
      </c>
      <c r="I33" s="34">
        <f>+IFERROR((VLOOKUP(A33,Hoja4!$A$2:$AA$1057,12,FALSE)),"")</f>
        <v>1</v>
      </c>
      <c r="J33" s="34">
        <f>+IFERROR((VLOOKUP(A33,Hoja4!$A$2:$AA$1057,13,FALSE)),"")</f>
        <v>3</v>
      </c>
      <c r="K33" s="125">
        <f>+IFERROR((VLOOKUP(A33,Hoja4!$A$2:$AA$1057,14,FALSE)),"")</f>
        <v>0</v>
      </c>
      <c r="L33" s="34">
        <f>+IFERROR((VLOOKUP(A33,Hoja4!$A$2:$AB$1057,15,FALSE)),"")</f>
        <v>6</v>
      </c>
      <c r="M33" s="34">
        <f>+IFERROR((VLOOKUP(A33,Hoja4!$A$2:$AB$1057,16,FALSE)),"")</f>
        <v>1</v>
      </c>
      <c r="N33" s="195">
        <f>+IFERROR((VLOOKUP(A33,Hoja4!$A$2:$AB$1057,17,FALSE)),"")</f>
        <v>0</v>
      </c>
    </row>
    <row r="34" spans="1:14" x14ac:dyDescent="0.25">
      <c r="A34" s="121">
        <v>23</v>
      </c>
      <c r="B34" s="35">
        <f>+IFERROR((VLOOKUP(A34,Hoja4!$A$2:$M$1057,4,FALSE)),"")</f>
        <v>70742</v>
      </c>
      <c r="C34" s="33" t="str">
        <f>+IFERROR((VLOOKUP(A34,Hoja4!$A$2:$M$1057,5,FALSE)),"")</f>
        <v>SAN LUIS DE SINCÉ</v>
      </c>
      <c r="D34" s="34">
        <f>+IFERROR((VLOOKUP(A34,Hoja4!$A$2:$AA$1057,7,FALSE)),"")</f>
        <v>218</v>
      </c>
      <c r="E34" s="34">
        <f>+IFERROR((VLOOKUP(A34,Hoja4!$A$2:$AA$1057,8,FALSE)),"")</f>
        <v>145</v>
      </c>
      <c r="F34" s="34">
        <f>+IFERROR((VLOOKUP(A34,Hoja4!$A$2:$AA$1057,9,FALSE)),"")</f>
        <v>203</v>
      </c>
      <c r="G34" s="34">
        <f>+IFERROR((VLOOKUP(A34,Hoja4!$A$2:$AA$1057,10,FALSE)),"")</f>
        <v>163</v>
      </c>
      <c r="H34" s="34">
        <f>+IFERROR((VLOOKUP(A34,Hoja4!$A$2:$AA$1057,11,FALSE)),"")</f>
        <v>106</v>
      </c>
      <c r="I34" s="34" t="str">
        <f>+IFERROR((VLOOKUP(A34,Hoja4!$A$2:$AA$1057,12,FALSE)),"")</f>
        <v>-</v>
      </c>
      <c r="J34" s="34">
        <f>+IFERROR((VLOOKUP(A34,Hoja4!$A$2:$AA$1057,13,FALSE)),"")</f>
        <v>5</v>
      </c>
      <c r="K34" s="125">
        <f>+IFERROR((VLOOKUP(A34,Hoja4!$A$2:$AA$1057,14,FALSE)),"")</f>
        <v>45</v>
      </c>
      <c r="L34" s="34">
        <f>+IFERROR((VLOOKUP(A34,Hoja4!$A$2:$AB$1057,15,FALSE)),"")</f>
        <v>49</v>
      </c>
      <c r="M34" s="34">
        <f>+IFERROR((VLOOKUP(A34,Hoja4!$A$2:$AB$1057,16,FALSE)),"")</f>
        <v>59</v>
      </c>
      <c r="N34" s="195">
        <f>+IFERROR((VLOOKUP(A34,Hoja4!$A$2:$AB$1057,17,FALSE)),"")</f>
        <v>74</v>
      </c>
    </row>
    <row r="35" spans="1:14" x14ac:dyDescent="0.25">
      <c r="A35" s="121">
        <v>24</v>
      </c>
      <c r="B35" s="35">
        <f>+IFERROR((VLOOKUP(A35,Hoja4!$A$2:$M$1057,4,FALSE)),"")</f>
        <v>70771</v>
      </c>
      <c r="C35" s="33" t="str">
        <f>+IFERROR((VLOOKUP(A35,Hoja4!$A$2:$M$1057,5,FALSE)),"")</f>
        <v>SUCRE</v>
      </c>
      <c r="D35" s="34" t="str">
        <f>+IFERROR((VLOOKUP(A35,Hoja4!$A$2:$AA$1057,7,FALSE)),"")</f>
        <v>-</v>
      </c>
      <c r="E35" s="34">
        <f>+IFERROR((VLOOKUP(A35,Hoja4!$A$2:$AA$1057,8,FALSE)),"")</f>
        <v>2</v>
      </c>
      <c r="F35" s="34">
        <f>+IFERROR((VLOOKUP(A35,Hoja4!$A$2:$AA$1057,9,FALSE)),"")</f>
        <v>2</v>
      </c>
      <c r="G35" s="34" t="str">
        <f>+IFERROR((VLOOKUP(A35,Hoja4!$A$2:$AA$1057,10,FALSE)),"")</f>
        <v>-</v>
      </c>
      <c r="H35" s="34" t="str">
        <f>+IFERROR((VLOOKUP(A35,Hoja4!$A$2:$AA$1057,11,FALSE)),"")</f>
        <v>-</v>
      </c>
      <c r="I35" s="34" t="str">
        <f>+IFERROR((VLOOKUP(A35,Hoja4!$A$2:$AA$1057,12,FALSE)),"")</f>
        <v>-</v>
      </c>
      <c r="J35" s="34" t="str">
        <f>+IFERROR((VLOOKUP(A35,Hoja4!$A$2:$AA$1057,13,FALSE)),"")</f>
        <v>-</v>
      </c>
      <c r="K35" s="125">
        <f>+IFERROR((VLOOKUP(A35,Hoja4!$A$2:$AA$1057,14,FALSE)),"")</f>
        <v>0</v>
      </c>
      <c r="L35" s="34">
        <f>+IFERROR((VLOOKUP(A35,Hoja4!$A$2:$AB$1057,15,FALSE)),"")</f>
        <v>3</v>
      </c>
      <c r="M35" s="34">
        <f>+IFERROR((VLOOKUP(A35,Hoja4!$A$2:$AB$1057,16,FALSE)),"")</f>
        <v>1</v>
      </c>
      <c r="N35" s="195">
        <f>+IFERROR((VLOOKUP(A35,Hoja4!$A$2:$AB$1057,17,FALSE)),"")</f>
        <v>0</v>
      </c>
    </row>
    <row r="36" spans="1:14" x14ac:dyDescent="0.25">
      <c r="A36" s="121">
        <v>25</v>
      </c>
      <c r="B36" s="35">
        <f>+IFERROR((VLOOKUP(A36,Hoja4!$A$2:$M$1057,4,FALSE)),"")</f>
        <v>70820</v>
      </c>
      <c r="C36" s="33" t="str">
        <f>+IFERROR((VLOOKUP(A36,Hoja4!$A$2:$M$1057,5,FALSE)),"")</f>
        <v>SANTIAGO DE TOLU</v>
      </c>
      <c r="D36" s="34">
        <f>+IFERROR((VLOOKUP(A36,Hoja4!$A$2:$AA$1057,7,FALSE)),"")</f>
        <v>106</v>
      </c>
      <c r="E36" s="34">
        <f>+IFERROR((VLOOKUP(A36,Hoja4!$A$2:$AA$1057,8,FALSE)),"")</f>
        <v>184</v>
      </c>
      <c r="F36" s="34">
        <f>+IFERROR((VLOOKUP(A36,Hoja4!$A$2:$AA$1057,9,FALSE)),"")</f>
        <v>20</v>
      </c>
      <c r="G36" s="34">
        <f>+IFERROR((VLOOKUP(A36,Hoja4!$A$2:$AA$1057,10,FALSE)),"")</f>
        <v>66</v>
      </c>
      <c r="H36" s="34">
        <f>+IFERROR((VLOOKUP(A36,Hoja4!$A$2:$AA$1057,11,FALSE)),"")</f>
        <v>32</v>
      </c>
      <c r="I36" s="34">
        <f>+IFERROR((VLOOKUP(A36,Hoja4!$A$2:$AA$1057,12,FALSE)),"")</f>
        <v>22</v>
      </c>
      <c r="J36" s="34">
        <f>+IFERROR((VLOOKUP(A36,Hoja4!$A$2:$AA$1057,13,FALSE)),"")</f>
        <v>49</v>
      </c>
      <c r="K36" s="125">
        <f>+IFERROR((VLOOKUP(A36,Hoja4!$A$2:$AA$1057,14,FALSE)),"")</f>
        <v>24</v>
      </c>
      <c r="L36" s="34">
        <f>+IFERROR((VLOOKUP(A36,Hoja4!$A$2:$AB$1057,15,FALSE)),"")</f>
        <v>43</v>
      </c>
      <c r="M36" s="34" t="str">
        <f>+IFERROR((VLOOKUP(A36,Hoja4!$A$2:$AB$1057,16,FALSE)),"")</f>
        <v>-</v>
      </c>
      <c r="N36" s="195">
        <f>+IFERROR((VLOOKUP(A36,Hoja4!$A$2:$AB$1057,17,FALSE)),"")</f>
        <v>0</v>
      </c>
    </row>
    <row r="37" spans="1:14" x14ac:dyDescent="0.25">
      <c r="A37" s="121">
        <v>26</v>
      </c>
      <c r="B37" s="35">
        <f>+IFERROR((VLOOKUP(A37,Hoja4!$A$2:$M$1057,4,FALSE)),"")</f>
        <v>70823</v>
      </c>
      <c r="C37" s="33" t="str">
        <f>+IFERROR((VLOOKUP(A37,Hoja4!$A$2:$M$1057,5,FALSE)),"")</f>
        <v>TOLU VIEJO</v>
      </c>
      <c r="D37" s="34">
        <f>+IFERROR((VLOOKUP(A37,Hoja4!$A$2:$AA$1057,7,FALSE)),"")</f>
        <v>25</v>
      </c>
      <c r="E37" s="34" t="str">
        <f>+IFERROR((VLOOKUP(A37,Hoja4!$A$2:$AA$1057,8,FALSE)),"")</f>
        <v>-</v>
      </c>
      <c r="F37" s="34">
        <f>+IFERROR((VLOOKUP(A37,Hoja4!$A$2:$AA$1057,9,FALSE)),"")</f>
        <v>1</v>
      </c>
      <c r="G37" s="34" t="str">
        <f>+IFERROR((VLOOKUP(A37,Hoja4!$A$2:$AA$1057,10,FALSE)),"")</f>
        <v>-</v>
      </c>
      <c r="H37" s="34">
        <f>+IFERROR((VLOOKUP(A37,Hoja4!$A$2:$AA$1057,11,FALSE)),"")</f>
        <v>3</v>
      </c>
      <c r="I37" s="34" t="str">
        <f>+IFERROR((VLOOKUP(A37,Hoja4!$A$2:$AA$1057,12,FALSE)),"")</f>
        <v>-</v>
      </c>
      <c r="J37" s="34">
        <f>+IFERROR((VLOOKUP(A37,Hoja4!$A$2:$AA$1057,13,FALSE)),"")</f>
        <v>1</v>
      </c>
      <c r="K37" s="125">
        <f>+IFERROR((VLOOKUP(A37,Hoja4!$A$2:$AA$1057,14,FALSE)),"")</f>
        <v>0</v>
      </c>
      <c r="L37" s="34">
        <f>+IFERROR((VLOOKUP(A37,Hoja4!$A$2:$AB$1057,15,FALSE)),"")</f>
        <v>8</v>
      </c>
      <c r="M37" s="34">
        <f>+IFERROR((VLOOKUP(A37,Hoja4!$A$2:$AB$1057,16,FALSE)),"")</f>
        <v>142</v>
      </c>
      <c r="N37" s="195">
        <f>+IFERROR((VLOOKUP(A37,Hoja4!$A$2:$AB$1057,17,FALSE)),"")</f>
        <v>0</v>
      </c>
    </row>
    <row r="38" spans="1:14" x14ac:dyDescent="0.25">
      <c r="A38" s="121">
        <v>27</v>
      </c>
      <c r="B38" s="35" t="str">
        <f>+IFERROR((VLOOKUP(A38,Hoja4!$A$2:$M$1057,4,FALSE)),"")</f>
        <v/>
      </c>
      <c r="C38" s="33" t="str">
        <f>+IFERROR((VLOOKUP(A38,Hoja4!$A$2:$M$1057,5,FALSE)),"")</f>
        <v/>
      </c>
      <c r="D38" s="34" t="str">
        <f>+IFERROR((VLOOKUP(A38,Hoja4!$A$2:$AA$1057,7,FALSE)),"")</f>
        <v/>
      </c>
      <c r="E38" s="34" t="str">
        <f>+IFERROR((VLOOKUP(A38,Hoja4!$A$2:$AA$1057,8,FALSE)),"")</f>
        <v/>
      </c>
      <c r="F38" s="34" t="str">
        <f>+IFERROR((VLOOKUP(A38,Hoja4!$A$2:$AA$1057,9,FALSE)),"")</f>
        <v/>
      </c>
      <c r="G38" s="34" t="str">
        <f>+IFERROR((VLOOKUP(A38,Hoja4!$A$2:$AA$1057,10,FALSE)),"")</f>
        <v/>
      </c>
      <c r="H38" s="34" t="str">
        <f>+IFERROR((VLOOKUP(A38,Hoja4!$A$2:$AA$1057,11,FALSE)),"")</f>
        <v/>
      </c>
      <c r="I38" s="34" t="str">
        <f>+IFERROR((VLOOKUP(A38,Hoja4!$A$2:$AA$1057,12,FALSE)),"")</f>
        <v/>
      </c>
      <c r="J38" s="34" t="str">
        <f>+IFERROR((VLOOKUP(A38,Hoja4!$A$2:$AA$1057,13,FALSE)),"")</f>
        <v/>
      </c>
      <c r="K38" s="125" t="str">
        <f>+IFERROR((VLOOKUP(A38,Hoja4!$A$2:$AA$1057,14,FALSE)),"")</f>
        <v/>
      </c>
      <c r="L38" s="34" t="str">
        <f>+IFERROR((VLOOKUP(A38,Hoja4!$A$2:$AB$1057,15,FALSE)),"")</f>
        <v/>
      </c>
      <c r="M38" s="34" t="str">
        <f>+IFERROR((VLOOKUP(A38,Hoja4!$A$2:$AB$1057,16,FALSE)),"")</f>
        <v/>
      </c>
      <c r="N38" s="195" t="str">
        <f>+IFERROR((VLOOKUP(A38,Hoja4!$A$2:$AB$1057,17,FALSE)),"")</f>
        <v/>
      </c>
    </row>
    <row r="39" spans="1:14" x14ac:dyDescent="0.25">
      <c r="A39" s="121">
        <v>28</v>
      </c>
      <c r="B39" s="35" t="str">
        <f>+IFERROR((VLOOKUP(A39,Hoja4!$A$2:$M$1057,4,FALSE)),"")</f>
        <v/>
      </c>
      <c r="C39" s="33" t="str">
        <f>+IFERROR((VLOOKUP(A39,Hoja4!$A$2:$M$1057,5,FALSE)),"")</f>
        <v/>
      </c>
      <c r="D39" s="34" t="str">
        <f>+IFERROR((VLOOKUP(A39,Hoja4!$A$2:$AA$1057,7,FALSE)),"")</f>
        <v/>
      </c>
      <c r="E39" s="34" t="str">
        <f>+IFERROR((VLOOKUP(A39,Hoja4!$A$2:$AA$1057,8,FALSE)),"")</f>
        <v/>
      </c>
      <c r="F39" s="34" t="str">
        <f>+IFERROR((VLOOKUP(A39,Hoja4!$A$2:$AA$1057,9,FALSE)),"")</f>
        <v/>
      </c>
      <c r="G39" s="34" t="str">
        <f>+IFERROR((VLOOKUP(A39,Hoja4!$A$2:$AA$1057,10,FALSE)),"")</f>
        <v/>
      </c>
      <c r="H39" s="34" t="str">
        <f>+IFERROR((VLOOKUP(A39,Hoja4!$A$2:$AA$1057,11,FALSE)),"")</f>
        <v/>
      </c>
      <c r="I39" s="34" t="str">
        <f>+IFERROR((VLOOKUP(A39,Hoja4!$A$2:$AA$1057,12,FALSE)),"")</f>
        <v/>
      </c>
      <c r="J39" s="34" t="str">
        <f>+IFERROR((VLOOKUP(A39,Hoja4!$A$2:$AA$1057,13,FALSE)),"")</f>
        <v/>
      </c>
      <c r="K39" s="125" t="str">
        <f>+IFERROR((VLOOKUP(A39,Hoja4!$A$2:$AA$1057,14,FALSE)),"")</f>
        <v/>
      </c>
      <c r="L39" s="34" t="str">
        <f>+IFERROR((VLOOKUP(A39,Hoja4!$A$2:$AB$1057,15,FALSE)),"")</f>
        <v/>
      </c>
      <c r="M39" s="34" t="str">
        <f>+IFERROR((VLOOKUP(A39,Hoja4!$A$2:$AB$1057,16,FALSE)),"")</f>
        <v/>
      </c>
      <c r="N39" s="195" t="str">
        <f>+IFERROR((VLOOKUP(A39,Hoja4!$A$2:$AB$1057,17,FALSE)),"")</f>
        <v/>
      </c>
    </row>
    <row r="40" spans="1:14" x14ac:dyDescent="0.25">
      <c r="A40" s="121">
        <v>29</v>
      </c>
      <c r="B40" s="35" t="str">
        <f>+IFERROR((VLOOKUP(A40,Hoja4!$A$2:$M$1057,4,FALSE)),"")</f>
        <v/>
      </c>
      <c r="C40" s="33" t="str">
        <f>+IFERROR((VLOOKUP(A40,Hoja4!$A$2:$M$1057,5,FALSE)),"")</f>
        <v/>
      </c>
      <c r="D40" s="34" t="str">
        <f>+IFERROR((VLOOKUP(A40,Hoja4!$A$2:$AA$1057,7,FALSE)),"")</f>
        <v/>
      </c>
      <c r="E40" s="34" t="str">
        <f>+IFERROR((VLOOKUP(A40,Hoja4!$A$2:$AA$1057,8,FALSE)),"")</f>
        <v/>
      </c>
      <c r="F40" s="34" t="str">
        <f>+IFERROR((VLOOKUP(A40,Hoja4!$A$2:$AA$1057,9,FALSE)),"")</f>
        <v/>
      </c>
      <c r="G40" s="34" t="str">
        <f>+IFERROR((VLOOKUP(A40,Hoja4!$A$2:$AA$1057,10,FALSE)),"")</f>
        <v/>
      </c>
      <c r="H40" s="34" t="str">
        <f>+IFERROR((VLOOKUP(A40,Hoja4!$A$2:$AA$1057,11,FALSE)),"")</f>
        <v/>
      </c>
      <c r="I40" s="34" t="str">
        <f>+IFERROR((VLOOKUP(A40,Hoja4!$A$2:$AA$1057,12,FALSE)),"")</f>
        <v/>
      </c>
      <c r="J40" s="34" t="str">
        <f>+IFERROR((VLOOKUP(A40,Hoja4!$A$2:$AA$1057,13,FALSE)),"")</f>
        <v/>
      </c>
      <c r="K40" s="125" t="str">
        <f>+IFERROR((VLOOKUP(A40,Hoja4!$A$2:$AA$1057,14,FALSE)),"")</f>
        <v/>
      </c>
      <c r="L40" s="34" t="str">
        <f>+IFERROR((VLOOKUP(A40,Hoja4!$A$2:$AB$1057,15,FALSE)),"")</f>
        <v/>
      </c>
      <c r="M40" s="34" t="str">
        <f>+IFERROR((VLOOKUP(A40,Hoja4!$A$2:$AB$1057,16,FALSE)),"")</f>
        <v/>
      </c>
      <c r="N40" s="195" t="str">
        <f>+IFERROR((VLOOKUP(A40,Hoja4!$A$2:$AB$1057,17,FALSE)),"")</f>
        <v/>
      </c>
    </row>
    <row r="41" spans="1:14" x14ac:dyDescent="0.25">
      <c r="A41" s="121">
        <v>30</v>
      </c>
      <c r="B41" s="35" t="str">
        <f>+IFERROR((VLOOKUP(A41,Hoja4!$A$2:$M$1057,4,FALSE)),"")</f>
        <v/>
      </c>
      <c r="C41" s="33" t="str">
        <f>+IFERROR((VLOOKUP(A41,Hoja4!$A$2:$M$1057,5,FALSE)),"")</f>
        <v/>
      </c>
      <c r="D41" s="34" t="str">
        <f>+IFERROR((VLOOKUP(A41,Hoja4!$A$2:$AA$1057,7,FALSE)),"")</f>
        <v/>
      </c>
      <c r="E41" s="34" t="str">
        <f>+IFERROR((VLOOKUP(A41,Hoja4!$A$2:$AA$1057,8,FALSE)),"")</f>
        <v/>
      </c>
      <c r="F41" s="34" t="str">
        <f>+IFERROR((VLOOKUP(A41,Hoja4!$A$2:$AA$1057,9,FALSE)),"")</f>
        <v/>
      </c>
      <c r="G41" s="34" t="str">
        <f>+IFERROR((VLOOKUP(A41,Hoja4!$A$2:$AA$1057,10,FALSE)),"")</f>
        <v/>
      </c>
      <c r="H41" s="34" t="str">
        <f>+IFERROR((VLOOKUP(A41,Hoja4!$A$2:$AA$1057,11,FALSE)),"")</f>
        <v/>
      </c>
      <c r="I41" s="34" t="str">
        <f>+IFERROR((VLOOKUP(A41,Hoja4!$A$2:$AA$1057,12,FALSE)),"")</f>
        <v/>
      </c>
      <c r="J41" s="34" t="str">
        <f>+IFERROR((VLOOKUP(A41,Hoja4!$A$2:$AA$1057,13,FALSE)),"")</f>
        <v/>
      </c>
      <c r="K41" s="125" t="str">
        <f>+IFERROR((VLOOKUP(A41,Hoja4!$A$2:$AA$1057,14,FALSE)),"")</f>
        <v/>
      </c>
      <c r="L41" s="34" t="str">
        <f>+IFERROR((VLOOKUP(A41,Hoja4!$A$2:$AB$1057,15,FALSE)),"")</f>
        <v/>
      </c>
      <c r="M41" s="34" t="str">
        <f>+IFERROR((VLOOKUP(A41,Hoja4!$A$2:$AB$1057,16,FALSE)),"")</f>
        <v/>
      </c>
      <c r="N41" s="195" t="str">
        <f>+IFERROR((VLOOKUP(A41,Hoja4!$A$2:$AB$1057,17,FALSE)),"")</f>
        <v/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0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0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0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0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0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0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0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0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0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0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0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0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0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0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0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0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0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0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0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0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0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0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0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0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0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0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0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0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0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0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0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0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0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0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0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0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0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0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0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0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0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0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0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0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0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0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0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0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0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0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0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0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0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0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0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0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0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0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0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0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0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0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0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0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0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0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0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0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0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0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0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0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0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0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0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0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0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0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0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0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0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0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0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0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0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0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0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0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0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0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0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0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0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0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0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0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0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0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0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0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0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0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0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0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0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0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0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0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0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0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0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0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0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0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0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0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0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0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0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0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0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0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0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0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0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0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0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0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0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0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0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0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0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0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0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0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0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0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0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0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0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0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0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0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0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0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0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0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0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0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0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0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0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0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0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0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0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0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0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0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0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0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0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0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0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0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0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0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0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0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0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0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0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0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0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0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0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0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0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0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0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0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0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0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0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0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0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0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0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0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0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0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0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0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0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0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0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0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0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0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0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0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0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0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0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0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0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0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0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0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0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0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0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0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0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0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0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0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0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0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0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0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0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0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0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0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0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0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0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0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0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0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0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0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0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0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0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0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0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0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0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0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0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0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0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0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0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0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0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0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0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0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0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0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0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0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0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0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0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0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0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0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0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0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0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0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0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0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0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0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0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0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0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0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0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0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0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0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0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0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0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0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0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0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0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0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0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0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0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0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0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0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0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0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0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0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0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0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0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0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0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0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0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0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0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0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0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0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0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0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0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0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0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0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0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0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0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0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0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0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0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0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0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0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0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0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0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0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0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0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0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0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0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0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0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0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0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0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0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0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0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0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0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0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0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0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0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0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0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0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0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0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0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0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0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0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0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0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0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0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0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0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0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0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0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0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0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0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0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0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0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0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0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0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0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0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0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0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0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0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0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0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0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0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0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0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0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0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0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0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0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0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0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0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0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0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0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0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0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0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0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0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0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0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0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0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0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0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0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0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0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0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0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0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0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0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0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0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0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0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0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0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0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0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0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0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0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0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0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0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0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0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0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0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0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0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0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0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0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0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0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0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0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0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0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0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0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0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0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0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0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0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0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0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0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0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0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0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0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0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0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0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0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0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0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0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0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0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0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0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0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0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0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0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0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0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0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0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0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0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0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0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0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0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0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0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0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0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0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0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0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0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0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0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0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0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0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0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0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0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0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0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0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0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0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0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0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0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0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0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0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0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0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0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0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0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0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0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0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0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0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0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0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0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0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0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0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0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0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0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0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0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0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0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0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0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0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0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0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0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0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0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0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0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0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0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0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0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0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0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0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0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0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0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0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0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0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0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0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0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0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0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0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0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0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0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0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0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0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0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0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0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0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0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0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0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0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0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0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0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0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0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0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0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0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0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0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0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0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0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0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0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0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0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0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0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0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0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0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0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0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0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0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0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0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0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0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0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0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0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0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0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0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0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0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0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0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0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0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0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0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0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0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0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0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0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0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0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0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0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0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0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0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0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0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0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0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0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0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0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0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0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0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0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0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0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0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0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0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0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0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0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0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0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0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0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0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0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0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0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0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0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0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0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0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0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0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0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0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0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0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0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0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0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0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0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0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0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0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0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0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0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0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0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0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0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0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0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0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0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0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0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0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0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0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0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0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0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0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0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0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0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0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0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0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0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0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0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0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0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0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0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0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0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0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0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0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0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0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0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0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0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0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0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0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0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0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0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0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0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0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0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0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0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0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0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1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2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3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4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5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6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7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8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9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10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11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12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13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14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15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16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17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18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19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20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21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22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23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24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25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26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26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26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26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26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26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26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26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26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26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26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26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26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26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26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26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26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26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26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26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26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26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26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26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26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26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26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26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26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26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26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26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26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26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26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26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26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26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26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26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26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26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26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26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26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26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26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26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26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26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26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26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26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26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26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26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26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26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26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26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26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26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26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26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26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26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26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26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26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26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26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26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26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26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26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26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26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26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26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26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26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26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26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26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26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26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26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26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26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26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26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26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26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26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26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26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26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26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26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26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26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26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26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26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26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26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26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26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26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26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26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26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26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26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26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26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26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26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26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26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26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26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26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26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26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26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26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26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26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26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26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26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26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26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26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26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26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26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26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26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26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26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26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26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26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"/>
    </row>
    <row r="7" spans="1:14" ht="28.5" x14ac:dyDescent="0.25">
      <c r="A7" s="1"/>
      <c r="B7" s="340" t="str">
        <f>+ESTADISTICAS!B7</f>
        <v>SUCRE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70001</v>
      </c>
      <c r="C12" s="33" t="str">
        <f>+IFERROR(VLOOKUP($A12,Hoja5N!$A$2:$M$2116,4,FALSE),"")</f>
        <v>Sincelejo</v>
      </c>
      <c r="D12" s="135">
        <f>+IFERROR(VLOOKUP($A12,Hoja5N!$A$2:$M$2116,6,FALSE),"")</f>
        <v>0.62085228229745659</v>
      </c>
      <c r="E12" s="135">
        <f>+IFERROR(VLOOKUP($A12,Hoja5N!$A$2:$M$2116,7,FALSE),"")</f>
        <v>0.58841953779734191</v>
      </c>
      <c r="F12" s="135">
        <f>+IFERROR(VLOOKUP($A12,Hoja5N!$A$2:$M$2116,8,FALSE),"")</f>
        <v>0.67763914320998164</v>
      </c>
      <c r="G12" s="135">
        <f>+IFERROR(VLOOKUP($A12,Hoja5N!$A$2:$M$2116,9,FALSE),"")</f>
        <v>0.76555166823107779</v>
      </c>
      <c r="H12" s="135">
        <f>+IFERROR(VLOOKUP($A12,Hoja5N!$A$2:$M$2116,10,FALSE),"")</f>
        <v>0.78128982921233747</v>
      </c>
      <c r="I12" s="135">
        <f>+IFERROR(VLOOKUP($A12,Hoja5N!$A$2:$M$2116,11,FALSE),"")</f>
        <v>0.85621271948248345</v>
      </c>
      <c r="J12" s="135">
        <f>+IFERROR(VLOOKUP($A12,Hoja5N!$A$2:$M$2116,12,FALSE),"")</f>
        <v>0.95624020456982595</v>
      </c>
      <c r="K12" s="135">
        <f>+IFERROR(VLOOKUP($A12,Hoja5N!$A$2:$M$2116,13,FALSE),"")</f>
        <v>0.88150136228701559</v>
      </c>
      <c r="L12" s="135">
        <f>+IFERROR(VLOOKUP($A12,Hoja5N!$A$2:$N$2116,14,FALSE),"")</f>
        <v>0.91778821486363815</v>
      </c>
      <c r="M12" s="135">
        <f>+IFERROR(VLOOKUP($A12,Hoja5N!$A$2:$O$2116,15,FALSE),"")</f>
        <v>0.9593034555136627</v>
      </c>
      <c r="N12" s="259">
        <f>+IFERROR(VLOOKUP($A12,Hoja5N!$A$2:$P$2116,16,FALSE),"")</f>
        <v>0.90131630189267076</v>
      </c>
    </row>
    <row r="13" spans="1:14" ht="15" x14ac:dyDescent="0.25">
      <c r="A13" s="121">
        <v>2</v>
      </c>
      <c r="B13" s="33">
        <f>+IFERROR(VLOOKUP($A13,Hoja5N!$A$2:$M$2116,3,FALSE),"")</f>
        <v>70110</v>
      </c>
      <c r="C13" s="33" t="str">
        <f>+IFERROR(VLOOKUP($A13,Hoja5N!$A$2:$M$2116,4,FALSE),"")</f>
        <v>Buenavista</v>
      </c>
      <c r="D13" s="135">
        <f>+IFERROR(VLOOKUP($A13,Hoja5N!$A$2:$M$2116,6,FALSE),"")</f>
        <v>0</v>
      </c>
      <c r="E13" s="135">
        <f>+IFERROR(VLOOKUP($A13,Hoja5N!$A$2:$M$2116,7,FALSE),"")</f>
        <v>0</v>
      </c>
      <c r="F13" s="135">
        <f>+IFERROR(VLOOKUP($A13,Hoja5N!$A$2:$M$2116,8,FALSE),"")</f>
        <v>0</v>
      </c>
      <c r="G13" s="135">
        <f>+IFERROR(VLOOKUP($A13,Hoja5N!$A$2:$M$2116,9,FALSE),"")</f>
        <v>0</v>
      </c>
      <c r="H13" s="135">
        <f>+IFERROR(VLOOKUP($A13,Hoja5N!$A$2:$M$2116,10,FALSE),"")</f>
        <v>0</v>
      </c>
      <c r="I13" s="135">
        <f>+IFERROR(VLOOKUP($A13,Hoja5N!$A$2:$M$2116,11,FALSE),"")</f>
        <v>0</v>
      </c>
      <c r="J13" s="135">
        <f>+IFERROR(VLOOKUP($A13,Hoja5N!$A$2:$M$2116,12,FALSE),"")</f>
        <v>1.1235955056179776E-3</v>
      </c>
      <c r="K13" s="135">
        <f>+IFERROR(VLOOKUP($A13,Hoja5N!$A$2:$M$2116,13,FALSE),"")</f>
        <v>0</v>
      </c>
      <c r="L13" s="135">
        <f>+IFERROR(VLOOKUP($A13,Hoja5N!$A$2:$N$2116,14,FALSE),"")</f>
        <v>5.387931034482759E-3</v>
      </c>
      <c r="M13" s="135">
        <f>+IFERROR(VLOOKUP($A13,Hoja5N!$A$2:$O$2116,15,FALSE),"")</f>
        <v>0</v>
      </c>
      <c r="N13" s="259">
        <f>+IFERROR(VLOOKUP($A13,Hoja5N!$A$2:$P$2116,16,FALSE),"")</f>
        <v>0</v>
      </c>
    </row>
    <row r="14" spans="1:14" ht="15" x14ac:dyDescent="0.25">
      <c r="A14" s="121">
        <v>3</v>
      </c>
      <c r="B14" s="33">
        <f>+IFERROR(VLOOKUP($A14,Hoja5N!$A$2:$M$2116,3,FALSE),"")</f>
        <v>70124</v>
      </c>
      <c r="C14" s="33" t="str">
        <f>+IFERROR(VLOOKUP($A14,Hoja5N!$A$2:$M$2116,4,FALSE),"")</f>
        <v>Caimito</v>
      </c>
      <c r="D14" s="135">
        <f>+IFERROR(VLOOKUP($A14,Hoja5N!$A$2:$M$2116,6,FALSE),"")</f>
        <v>0</v>
      </c>
      <c r="E14" s="135">
        <f>+IFERROR(VLOOKUP($A14,Hoja5N!$A$2:$M$2116,7,FALSE),"")</f>
        <v>0</v>
      </c>
      <c r="F14" s="135">
        <f>+IFERROR(VLOOKUP($A14,Hoja5N!$A$2:$M$2116,8,FALSE),"")</f>
        <v>0</v>
      </c>
      <c r="G14" s="135">
        <f>+IFERROR(VLOOKUP($A14,Hoja5N!$A$2:$M$2116,9,FALSE),"")</f>
        <v>0</v>
      </c>
      <c r="H14" s="135">
        <f>+IFERROR(VLOOKUP($A14,Hoja5N!$A$2:$M$2116,10,FALSE),"")</f>
        <v>1.455604075691412E-3</v>
      </c>
      <c r="I14" s="135">
        <f>+IFERROR(VLOOKUP($A14,Hoja5N!$A$2:$M$2116,11,FALSE),"")</f>
        <v>7.1123755334281653E-4</v>
      </c>
      <c r="J14" s="135">
        <f>+IFERROR(VLOOKUP($A14,Hoja5N!$A$2:$M$2116,12,FALSE),"")</f>
        <v>6.9204152249134946E-4</v>
      </c>
      <c r="K14" s="135">
        <f>+IFERROR(VLOOKUP($A14,Hoja5N!$A$2:$M$2116,13,FALSE),"")</f>
        <v>0</v>
      </c>
      <c r="L14" s="135">
        <f>+IFERROR(VLOOKUP($A14,Hoja5N!$A$2:$N$2116,14,FALSE),"")</f>
        <v>2.5806451612903226E-3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70204</v>
      </c>
      <c r="C15" s="33" t="str">
        <f>+IFERROR(VLOOKUP($A15,Hoja5N!$A$2:$M$2116,4,FALSE),"")</f>
        <v>Colosó</v>
      </c>
      <c r="D15" s="135">
        <f>+IFERROR(VLOOKUP($A15,Hoja5N!$A$2:$M$2116,6,FALSE),"")</f>
        <v>0</v>
      </c>
      <c r="E15" s="135">
        <f>+IFERROR(VLOOKUP($A15,Hoja5N!$A$2:$M$2116,7,FALSE),"")</f>
        <v>0</v>
      </c>
      <c r="F15" s="135">
        <f>+IFERROR(VLOOKUP($A15,Hoja5N!$A$2:$M$2116,8,FALSE),"")</f>
        <v>0</v>
      </c>
      <c r="G15" s="135">
        <f>+IFERROR(VLOOKUP($A15,Hoja5N!$A$2:$M$2116,9,FALSE),"")</f>
        <v>0</v>
      </c>
      <c r="H15" s="135">
        <f>+IFERROR(VLOOKUP($A15,Hoja5N!$A$2:$M$2116,10,FALSE),"")</f>
        <v>2.7855153203342618E-3</v>
      </c>
      <c r="I15" s="135">
        <f>+IFERROR(VLOOKUP($A15,Hoja5N!$A$2:$M$2116,11,FALSE),"")</f>
        <v>1.4005602240896359E-3</v>
      </c>
      <c r="J15" s="135">
        <f>+IFERROR(VLOOKUP($A15,Hoja5N!$A$2:$M$2116,12,FALSE),"")</f>
        <v>2.7816411682892906E-3</v>
      </c>
      <c r="K15" s="135">
        <f>+IFERROR(VLOOKUP($A15,Hoja5N!$A$2:$M$2116,13,FALSE),"")</f>
        <v>0</v>
      </c>
      <c r="L15" s="135">
        <f>+IFERROR(VLOOKUP($A15,Hoja5N!$A$2:$N$2116,14,FALSE),"")</f>
        <v>1.2244897959183673E-2</v>
      </c>
      <c r="M15" s="135">
        <f>+IFERROR(VLOOKUP($A15,Hoja5N!$A$2:$O$2116,15,FALSE),"")</f>
        <v>1.3513513513513514E-3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70215</v>
      </c>
      <c r="C16" s="33" t="str">
        <f>+IFERROR(VLOOKUP($A16,Hoja5N!$A$2:$M$2116,4,FALSE),"")</f>
        <v>Corozal</v>
      </c>
      <c r="D16" s="135">
        <f>+IFERROR(VLOOKUP($A16,Hoja5N!$A$2:$M$2116,6,FALSE),"")</f>
        <v>0.18180283592167454</v>
      </c>
      <c r="E16" s="135">
        <f>+IFERROR(VLOOKUP($A16,Hoja5N!$A$2:$M$2116,7,FALSE),"")</f>
        <v>0.1875645883568722</v>
      </c>
      <c r="F16" s="135">
        <f>+IFERROR(VLOOKUP($A16,Hoja5N!$A$2:$M$2116,8,FALSE),"")</f>
        <v>0.24754730203223546</v>
      </c>
      <c r="G16" s="135">
        <f>+IFERROR(VLOOKUP($A16,Hoja5N!$A$2:$M$2116,9,FALSE),"")</f>
        <v>0.28475415634948709</v>
      </c>
      <c r="H16" s="135">
        <f>+IFERROR(VLOOKUP($A16,Hoja5N!$A$2:$M$2116,10,FALSE),"")</f>
        <v>0.2317094774136404</v>
      </c>
      <c r="I16" s="135">
        <f>+IFERROR(VLOOKUP($A16,Hoja5N!$A$2:$M$2116,11,FALSE),"")</f>
        <v>0.24031007751937986</v>
      </c>
      <c r="J16" s="135">
        <f>+IFERROR(VLOOKUP($A16,Hoja5N!$A$2:$M$2116,12,FALSE),"")</f>
        <v>0.23282907320466006</v>
      </c>
      <c r="K16" s="135">
        <f>+IFERROR(VLOOKUP($A16,Hoja5N!$A$2:$M$2116,13,FALSE),"")</f>
        <v>0.19788106630211894</v>
      </c>
      <c r="L16" s="135">
        <f>+IFERROR(VLOOKUP($A16,Hoja5N!$A$2:$N$2116,14,FALSE),"")</f>
        <v>0.28744603121886414</v>
      </c>
      <c r="M16" s="135">
        <f>+IFERROR(VLOOKUP($A16,Hoja5N!$A$2:$O$2116,15,FALSE),"")</f>
        <v>0.28267626370031079</v>
      </c>
      <c r="N16" s="259">
        <f>+IFERROR(VLOOKUP($A16,Hoja5N!$A$2:$P$2116,16,FALSE),"")</f>
        <v>0.3334968121628249</v>
      </c>
    </row>
    <row r="17" spans="1:14" ht="15" x14ac:dyDescent="0.25">
      <c r="A17" s="121">
        <v>6</v>
      </c>
      <c r="B17" s="33">
        <f>+IFERROR(VLOOKUP($A17,Hoja5N!$A$2:$M$2116,3,FALSE),"")</f>
        <v>70221</v>
      </c>
      <c r="C17" s="33" t="str">
        <f>+IFERROR(VLOOKUP($A17,Hoja5N!$A$2:$M$2116,4,FALSE),"")</f>
        <v>Coveñas</v>
      </c>
      <c r="D17" s="135">
        <f>+IFERROR(VLOOKUP($A17,Hoja5N!$A$2:$M$2116,6,FALSE),"")</f>
        <v>0.38922155688622756</v>
      </c>
      <c r="E17" s="135">
        <f>+IFERROR(VLOOKUP($A17,Hoja5N!$A$2:$M$2116,7,FALSE),"")</f>
        <v>0.12442631310555839</v>
      </c>
      <c r="F17" s="135">
        <f>+IFERROR(VLOOKUP($A17,Hoja5N!$A$2:$M$2116,8,FALSE),"")</f>
        <v>9.2217723796671161E-2</v>
      </c>
      <c r="G17" s="135">
        <f>+IFERROR(VLOOKUP($A17,Hoja5N!$A$2:$M$2116,9,FALSE),"")</f>
        <v>2.3166023166023165E-2</v>
      </c>
      <c r="H17" s="135">
        <f>+IFERROR(VLOOKUP($A17,Hoja5N!$A$2:$M$2116,10,FALSE),"")</f>
        <v>5.4788791300711001E-2</v>
      </c>
      <c r="I17" s="135">
        <f>+IFERROR(VLOOKUP($A17,Hoja5N!$A$2:$M$2116,11,FALSE),"")</f>
        <v>7.1868583162217656E-2</v>
      </c>
      <c r="J17" s="135">
        <f>+IFERROR(VLOOKUP($A17,Hoja5N!$A$2:$M$2116,12,FALSE),"")</f>
        <v>0.12295409181636727</v>
      </c>
      <c r="K17" s="135">
        <f>+IFERROR(VLOOKUP($A17,Hoja5N!$A$2:$M$2116,13,FALSE),"")</f>
        <v>0.1135168574079802</v>
      </c>
      <c r="L17" s="135">
        <f>+IFERROR(VLOOKUP($A17,Hoja5N!$A$2:$N$2116,14,FALSE),"")</f>
        <v>0.12581991651759095</v>
      </c>
      <c r="M17" s="135">
        <f>+IFERROR(VLOOKUP($A17,Hoja5N!$A$2:$O$2116,15,FALSE),"")</f>
        <v>0.14149028703972166</v>
      </c>
      <c r="N17" s="259">
        <f>+IFERROR(VLOOKUP($A17,Hoja5N!$A$2:$P$2116,16,FALSE),"")</f>
        <v>9.1198610306890568E-2</v>
      </c>
    </row>
    <row r="18" spans="1:14" ht="15" x14ac:dyDescent="0.25">
      <c r="A18" s="121">
        <v>7</v>
      </c>
      <c r="B18" s="33">
        <f>+IFERROR(VLOOKUP($A18,Hoja5N!$A$2:$M$2116,3,FALSE),"")</f>
        <v>70230</v>
      </c>
      <c r="C18" s="33" t="str">
        <f>+IFERROR(VLOOKUP($A18,Hoja5N!$A$2:$M$2116,4,FALSE),"")</f>
        <v>Chalán</v>
      </c>
      <c r="D18" s="135">
        <f>+IFERROR(VLOOKUP($A18,Hoja5N!$A$2:$M$2116,6,FALSE),"")</f>
        <v>0</v>
      </c>
      <c r="E18" s="135">
        <f>+IFERROR(VLOOKUP($A18,Hoja5N!$A$2:$M$2116,7,FALSE),"")</f>
        <v>0</v>
      </c>
      <c r="F18" s="135">
        <f>+IFERROR(VLOOKUP($A18,Hoja5N!$A$2:$M$2116,8,FALSE),"")</f>
        <v>0</v>
      </c>
      <c r="G18" s="135">
        <f>+IFERROR(VLOOKUP($A18,Hoja5N!$A$2:$M$2116,9,FALSE),"")</f>
        <v>0</v>
      </c>
      <c r="H18" s="135">
        <f>+IFERROR(VLOOKUP($A18,Hoja5N!$A$2:$M$2116,10,FALSE),"")</f>
        <v>0</v>
      </c>
      <c r="I18" s="135">
        <f>+IFERROR(VLOOKUP($A18,Hoja5N!$A$2:$M$2116,11,FALSE),"")</f>
        <v>0</v>
      </c>
      <c r="J18" s="135">
        <f>+IFERROR(VLOOKUP($A18,Hoja5N!$A$2:$M$2116,12,FALSE),"")</f>
        <v>0</v>
      </c>
      <c r="K18" s="135">
        <f>+IFERROR(VLOOKUP($A18,Hoja5N!$A$2:$M$2116,13,FALSE),"")</f>
        <v>0</v>
      </c>
      <c r="L18" s="135">
        <f>+IFERROR(VLOOKUP($A18,Hoja5N!$A$2:$N$2116,14,FALSE),"")</f>
        <v>9.3896713615023476E-3</v>
      </c>
      <c r="M18" s="135">
        <f>+IFERROR(VLOOKUP($A18,Hoja5N!$A$2:$O$2116,15,FALSE),"")</f>
        <v>0</v>
      </c>
      <c r="N18" s="259">
        <f>+IFERROR(VLOOKUP($A18,Hoja5N!$A$2:$P$2116,16,FALSE),"")</f>
        <v>0</v>
      </c>
    </row>
    <row r="19" spans="1:14" ht="15" x14ac:dyDescent="0.25">
      <c r="A19" s="121">
        <v>8</v>
      </c>
      <c r="B19" s="33">
        <f>+IFERROR(VLOOKUP($A19,Hoja5N!$A$2:$M$2116,3,FALSE),"")</f>
        <v>70233</v>
      </c>
      <c r="C19" s="33" t="str">
        <f>+IFERROR(VLOOKUP($A19,Hoja5N!$A$2:$M$2116,4,FALSE),"")</f>
        <v>El Roble</v>
      </c>
      <c r="D19" s="135">
        <f>+IFERROR(VLOOKUP($A19,Hoja5N!$A$2:$M$2116,6,FALSE),"")</f>
        <v>0</v>
      </c>
      <c r="E19" s="135">
        <f>+IFERROR(VLOOKUP($A19,Hoja5N!$A$2:$M$2116,7,FALSE),"")</f>
        <v>0</v>
      </c>
      <c r="F19" s="135">
        <f>+IFERROR(VLOOKUP($A19,Hoja5N!$A$2:$M$2116,8,FALSE),"")</f>
        <v>0</v>
      </c>
      <c r="G19" s="135">
        <f>+IFERROR(VLOOKUP($A19,Hoja5N!$A$2:$M$2116,9,FALSE),"")</f>
        <v>0</v>
      </c>
      <c r="H19" s="135">
        <f>+IFERROR(VLOOKUP($A19,Hoja5N!$A$2:$M$2116,10,FALSE),"")</f>
        <v>0</v>
      </c>
      <c r="I19" s="135">
        <f>+IFERROR(VLOOKUP($A19,Hoja5N!$A$2:$M$2116,11,FALSE),"")</f>
        <v>0</v>
      </c>
      <c r="J19" s="135">
        <f>+IFERROR(VLOOKUP($A19,Hoja5N!$A$2:$M$2116,12,FALSE),"")</f>
        <v>0</v>
      </c>
      <c r="K19" s="135">
        <f>+IFERROR(VLOOKUP($A19,Hoja5N!$A$2:$M$2116,13,FALSE),"")</f>
        <v>0</v>
      </c>
      <c r="L19" s="135">
        <f>+IFERROR(VLOOKUP($A19,Hoja5N!$A$2:$N$2116,14,FALSE),"")</f>
        <v>4.6783625730994153E-3</v>
      </c>
      <c r="M19" s="135">
        <f>+IFERROR(VLOOKUP($A19,Hoja5N!$A$2:$O$2116,15,FALSE),"")</f>
        <v>2.2935779816513763E-3</v>
      </c>
      <c r="N19" s="259">
        <f>+IFERROR(VLOOKUP($A19,Hoja5N!$A$2:$P$2116,16,FALSE),"")</f>
        <v>0</v>
      </c>
    </row>
    <row r="20" spans="1:14" ht="15" x14ac:dyDescent="0.25">
      <c r="A20" s="121">
        <v>9</v>
      </c>
      <c r="B20" s="33">
        <f>+IFERROR(VLOOKUP($A20,Hoja5N!$A$2:$M$2116,3,FALSE),"")</f>
        <v>70235</v>
      </c>
      <c r="C20" s="33" t="str">
        <f>+IFERROR(VLOOKUP($A20,Hoja5N!$A$2:$M$2116,4,FALSE),"")</f>
        <v>Galeras</v>
      </c>
      <c r="D20" s="135">
        <f>+IFERROR(VLOOKUP($A20,Hoja5N!$A$2:$M$2116,6,FALSE),"")</f>
        <v>9.9944475291504718E-3</v>
      </c>
      <c r="E20" s="135">
        <f>+IFERROR(VLOOKUP($A20,Hoja5N!$A$2:$M$2116,7,FALSE),"")</f>
        <v>9.8253275109170309E-3</v>
      </c>
      <c r="F20" s="135">
        <f>+IFERROR(VLOOKUP($A20,Hoja5N!$A$2:$M$2116,8,FALSE),"")</f>
        <v>0</v>
      </c>
      <c r="G20" s="135">
        <f>+IFERROR(VLOOKUP($A20,Hoja5N!$A$2:$M$2116,9,FALSE),"")</f>
        <v>0</v>
      </c>
      <c r="H20" s="135">
        <f>+IFERROR(VLOOKUP($A20,Hoja5N!$A$2:$M$2116,10,FALSE),"")</f>
        <v>1.5756302521008404E-3</v>
      </c>
      <c r="I20" s="135">
        <f>+IFERROR(VLOOKUP($A20,Hoja5N!$A$2:$M$2116,11,FALSE),"")</f>
        <v>0</v>
      </c>
      <c r="J20" s="135">
        <f>+IFERROR(VLOOKUP($A20,Hoja5N!$A$2:$M$2116,12,FALSE),"")</f>
        <v>5.0709939148073022E-3</v>
      </c>
      <c r="K20" s="135">
        <f>+IFERROR(VLOOKUP($A20,Hoja5N!$A$2:$M$2116,13,FALSE),"")</f>
        <v>0</v>
      </c>
      <c r="L20" s="135">
        <f>+IFERROR(VLOOKUP($A20,Hoja5N!$A$2:$N$2116,14,FALSE),"")</f>
        <v>1.0931558935361217E-2</v>
      </c>
      <c r="M20" s="135">
        <f>+IFERROR(VLOOKUP($A20,Hoja5N!$A$2:$O$2116,15,FALSE),"")</f>
        <v>0</v>
      </c>
      <c r="N20" s="259">
        <f>+IFERROR(VLOOKUP($A20,Hoja5N!$A$2:$P$2116,16,FALSE),"")</f>
        <v>0</v>
      </c>
    </row>
    <row r="21" spans="1:14" ht="15" x14ac:dyDescent="0.25">
      <c r="A21" s="121">
        <v>10</v>
      </c>
      <c r="B21" s="33">
        <f>+IFERROR(VLOOKUP($A21,Hoja5N!$A$2:$M$2116,3,FALSE),"")</f>
        <v>70265</v>
      </c>
      <c r="C21" s="33" t="str">
        <f>+IFERROR(VLOOKUP($A21,Hoja5N!$A$2:$M$2116,4,FALSE),"")</f>
        <v>Guaranda</v>
      </c>
      <c r="D21" s="135">
        <f>+IFERROR(VLOOKUP($A21,Hoja5N!$A$2:$M$2116,6,FALSE),"")</f>
        <v>0</v>
      </c>
      <c r="E21" s="135">
        <f>+IFERROR(VLOOKUP($A21,Hoja5N!$A$2:$M$2116,7,FALSE),"")</f>
        <v>0</v>
      </c>
      <c r="F21" s="135">
        <f>+IFERROR(VLOOKUP($A21,Hoja5N!$A$2:$M$2116,8,FALSE),"")</f>
        <v>0</v>
      </c>
      <c r="G21" s="135">
        <f>+IFERROR(VLOOKUP($A21,Hoja5N!$A$2:$M$2116,9,FALSE),"")</f>
        <v>0</v>
      </c>
      <c r="H21" s="135">
        <f>+IFERROR(VLOOKUP($A21,Hoja5N!$A$2:$M$2116,10,FALSE),"")</f>
        <v>6.6577896138482028E-4</v>
      </c>
      <c r="I21" s="135">
        <f>+IFERROR(VLOOKUP($A21,Hoja5N!$A$2:$M$2116,11,FALSE),"")</f>
        <v>0</v>
      </c>
      <c r="J21" s="135">
        <f>+IFERROR(VLOOKUP($A21,Hoja5N!$A$2:$M$2116,12,FALSE),"")</f>
        <v>0</v>
      </c>
      <c r="K21" s="135">
        <f>+IFERROR(VLOOKUP($A21,Hoja5N!$A$2:$M$2116,13,FALSE),"")</f>
        <v>0</v>
      </c>
      <c r="L21" s="135">
        <f>+IFERROR(VLOOKUP($A21,Hoja5N!$A$2:$N$2116,14,FALSE),"")</f>
        <v>0</v>
      </c>
      <c r="M21" s="135">
        <f>+IFERROR(VLOOKUP($A21,Hoja5N!$A$2:$O$2116,15,FALSE),"")</f>
        <v>0</v>
      </c>
      <c r="N21" s="259">
        <f>+IFERROR(VLOOKUP($A21,Hoja5N!$A$2:$P$2116,16,FALSE),"")</f>
        <v>0</v>
      </c>
    </row>
    <row r="22" spans="1:14" ht="15" x14ac:dyDescent="0.25">
      <c r="A22" s="121">
        <v>11</v>
      </c>
      <c r="B22" s="33">
        <f>+IFERROR(VLOOKUP($A22,Hoja5N!$A$2:$M$2116,3,FALSE),"")</f>
        <v>70400</v>
      </c>
      <c r="C22" s="33" t="str">
        <f>+IFERROR(VLOOKUP($A22,Hoja5N!$A$2:$M$2116,4,FALSE),"")</f>
        <v>La Unión</v>
      </c>
      <c r="D22" s="135">
        <f>+IFERROR(VLOOKUP($A22,Hoja5N!$A$2:$M$2116,6,FALSE),"")</f>
        <v>1.1088709677419355E-2</v>
      </c>
      <c r="E22" s="135">
        <f>+IFERROR(VLOOKUP($A22,Hoja5N!$A$2:$M$2116,7,FALSE),"")</f>
        <v>2.2571148184494603E-2</v>
      </c>
      <c r="F22" s="135">
        <f>+IFERROR(VLOOKUP($A22,Hoja5N!$A$2:$M$2116,8,FALSE),"")</f>
        <v>1.5473887814313346E-2</v>
      </c>
      <c r="G22" s="135">
        <f>+IFERROR(VLOOKUP($A22,Hoja5N!$A$2:$M$2116,9,FALSE),"")</f>
        <v>5.232558139534884E-2</v>
      </c>
      <c r="H22" s="135">
        <f>+IFERROR(VLOOKUP($A22,Hoja5N!$A$2:$M$2116,10,FALSE),"")</f>
        <v>3.7178265014299335E-2</v>
      </c>
      <c r="I22" s="135">
        <f>+IFERROR(VLOOKUP($A22,Hoja5N!$A$2:$M$2116,11,FALSE),"")</f>
        <v>5.4358013120899717E-2</v>
      </c>
      <c r="J22" s="135">
        <f>+IFERROR(VLOOKUP($A22,Hoja5N!$A$2:$M$2116,12,FALSE),"")</f>
        <v>5.1803885291396852E-2</v>
      </c>
      <c r="K22" s="135">
        <f>+IFERROR(VLOOKUP($A22,Hoja5N!$A$2:$M$2116,13,FALSE),"")</f>
        <v>4.5863309352517985E-2</v>
      </c>
      <c r="L22" s="135">
        <f>+IFERROR(VLOOKUP($A22,Hoja5N!$A$2:$N$2116,14,FALSE),"")</f>
        <v>2.0017406440382943E-2</v>
      </c>
      <c r="M22" s="135">
        <f>+IFERROR(VLOOKUP($A22,Hoja5N!$A$2:$O$2116,15,FALSE),"")</f>
        <v>1.8755328218243821E-2</v>
      </c>
      <c r="N22" s="259">
        <f>+IFERROR(VLOOKUP($A22,Hoja5N!$A$2:$P$2116,16,FALSE),"")</f>
        <v>4.2372881355932202E-2</v>
      </c>
    </row>
    <row r="23" spans="1:14" ht="15" x14ac:dyDescent="0.25">
      <c r="A23" s="121">
        <v>12</v>
      </c>
      <c r="B23" s="33">
        <f>+IFERROR(VLOOKUP($A23,Hoja5N!$A$2:$M$2116,3,FALSE),"")</f>
        <v>70418</v>
      </c>
      <c r="C23" s="33" t="str">
        <f>+IFERROR(VLOOKUP($A23,Hoja5N!$A$2:$M$2116,4,FALSE),"")</f>
        <v>Los Palmitos</v>
      </c>
      <c r="D23" s="135">
        <f>+IFERROR(VLOOKUP($A23,Hoja5N!$A$2:$M$2116,6,FALSE),"")</f>
        <v>0</v>
      </c>
      <c r="E23" s="135">
        <f>+IFERROR(VLOOKUP($A23,Hoja5N!$A$2:$M$2116,7,FALSE),"")</f>
        <v>1.0187667560321715E-2</v>
      </c>
      <c r="F23" s="135">
        <f>+IFERROR(VLOOKUP($A23,Hoja5N!$A$2:$M$2116,8,FALSE),"")</f>
        <v>5.4914881933003845E-4</v>
      </c>
      <c r="G23" s="135">
        <f>+IFERROR(VLOOKUP($A23,Hoja5N!$A$2:$M$2116,9,FALSE),"")</f>
        <v>0</v>
      </c>
      <c r="H23" s="135">
        <f>+IFERROR(VLOOKUP($A23,Hoja5N!$A$2:$M$2116,10,FALSE),"")</f>
        <v>6.0773480662983425E-3</v>
      </c>
      <c r="I23" s="135">
        <f>+IFERROR(VLOOKUP($A23,Hoja5N!$A$2:$M$2116,11,FALSE),"")</f>
        <v>0</v>
      </c>
      <c r="J23" s="135">
        <f>+IFERROR(VLOOKUP($A23,Hoja5N!$A$2:$M$2116,12,FALSE),"")</f>
        <v>0</v>
      </c>
      <c r="K23" s="135">
        <f>+IFERROR(VLOOKUP($A23,Hoja5N!$A$2:$M$2116,13,FALSE),"")</f>
        <v>0</v>
      </c>
      <c r="L23" s="135">
        <f>+IFERROR(VLOOKUP($A23,Hoja5N!$A$2:$N$2116,14,FALSE),"")</f>
        <v>5.6730273336771534E-3</v>
      </c>
      <c r="M23" s="135">
        <f>+IFERROR(VLOOKUP($A23,Hoja5N!$A$2:$O$2116,15,FALSE),"")</f>
        <v>5.0735667174023336E-4</v>
      </c>
      <c r="N23" s="259">
        <f>+IFERROR(VLOOKUP($A23,Hoja5N!$A$2:$P$2116,16,FALSE),"")</f>
        <v>0</v>
      </c>
    </row>
    <row r="24" spans="1:14" ht="15" x14ac:dyDescent="0.25">
      <c r="A24" s="121">
        <v>13</v>
      </c>
      <c r="B24" s="33">
        <f>+IFERROR(VLOOKUP($A24,Hoja5N!$A$2:$M$2116,3,FALSE),"")</f>
        <v>70429</v>
      </c>
      <c r="C24" s="33" t="str">
        <f>+IFERROR(VLOOKUP($A24,Hoja5N!$A$2:$M$2116,4,FALSE),"")</f>
        <v>Majagual</v>
      </c>
      <c r="D24" s="135">
        <f>+IFERROR(VLOOKUP($A24,Hoja5N!$A$2:$M$2116,6,FALSE),"")</f>
        <v>0</v>
      </c>
      <c r="E24" s="135">
        <f>+IFERROR(VLOOKUP($A24,Hoja5N!$A$2:$M$2116,7,FALSE),"")</f>
        <v>6.8965517241379305E-4</v>
      </c>
      <c r="F24" s="135">
        <f>+IFERROR(VLOOKUP($A24,Hoja5N!$A$2:$M$2116,8,FALSE),"")</f>
        <v>6.9735006973500695E-4</v>
      </c>
      <c r="G24" s="135">
        <f>+IFERROR(VLOOKUP($A24,Hoja5N!$A$2:$M$2116,9,FALSE),"")</f>
        <v>0</v>
      </c>
      <c r="H24" s="135">
        <f>+IFERROR(VLOOKUP($A24,Hoja5N!$A$2:$M$2116,10,FALSE),"")</f>
        <v>0</v>
      </c>
      <c r="I24" s="135">
        <f>+IFERROR(VLOOKUP($A24,Hoja5N!$A$2:$M$2116,11,FALSE),"")</f>
        <v>0</v>
      </c>
      <c r="J24" s="135">
        <f>+IFERROR(VLOOKUP($A24,Hoja5N!$A$2:$M$2116,12,FALSE),"")</f>
        <v>6.6979236436704619E-4</v>
      </c>
      <c r="K24" s="135">
        <f>+IFERROR(VLOOKUP($A24,Hoja5N!$A$2:$M$2116,13,FALSE),"")</f>
        <v>1.3469119579500657E-2</v>
      </c>
      <c r="L24" s="135">
        <f>+IFERROR(VLOOKUP($A24,Hoja5N!$A$2:$N$2116,14,FALSE),"")</f>
        <v>2.315989847715736E-2</v>
      </c>
      <c r="M24" s="135">
        <f>+IFERROR(VLOOKUP($A24,Hoja5N!$A$2:$O$2116,15,FALSE),"")</f>
        <v>2.0813917365641504E-2</v>
      </c>
      <c r="N24" s="259">
        <f>+IFERROR(VLOOKUP($A24,Hoja5N!$A$2:$P$2116,16,FALSE),"")</f>
        <v>2.740991684631968E-2</v>
      </c>
    </row>
    <row r="25" spans="1:14" ht="15" x14ac:dyDescent="0.25">
      <c r="A25" s="121">
        <v>14</v>
      </c>
      <c r="B25" s="33">
        <f>+IFERROR(VLOOKUP($A25,Hoja5N!$A$2:$M$2116,3,FALSE),"")</f>
        <v>70473</v>
      </c>
      <c r="C25" s="33" t="str">
        <f>+IFERROR(VLOOKUP($A25,Hoja5N!$A$2:$M$2116,4,FALSE),"")</f>
        <v>Morroa</v>
      </c>
      <c r="D25" s="135">
        <f>+IFERROR(VLOOKUP($A25,Hoja5N!$A$2:$M$2116,6,FALSE),"")</f>
        <v>0</v>
      </c>
      <c r="E25" s="135">
        <f>+IFERROR(VLOOKUP($A25,Hoja5N!$A$2:$M$2116,7,FALSE),"")</f>
        <v>8.1168831168831174E-4</v>
      </c>
      <c r="F25" s="135">
        <f>+IFERROR(VLOOKUP($A25,Hoja5N!$A$2:$M$2116,8,FALSE),"")</f>
        <v>0</v>
      </c>
      <c r="G25" s="135">
        <f>+IFERROR(VLOOKUP($A25,Hoja5N!$A$2:$M$2116,9,FALSE),"")</f>
        <v>0</v>
      </c>
      <c r="H25" s="135">
        <f>+IFERROR(VLOOKUP($A25,Hoja5N!$A$2:$M$2116,10,FALSE),"")</f>
        <v>5.0377833753148613E-3</v>
      </c>
      <c r="I25" s="135">
        <f>+IFERROR(VLOOKUP($A25,Hoja5N!$A$2:$M$2116,11,FALSE),"")</f>
        <v>0</v>
      </c>
      <c r="J25" s="135">
        <f>+IFERROR(VLOOKUP($A25,Hoja5N!$A$2:$M$2116,12,FALSE),"")</f>
        <v>0</v>
      </c>
      <c r="K25" s="135">
        <f>+IFERROR(VLOOKUP($A25,Hoja5N!$A$2:$M$2116,13,FALSE),"")</f>
        <v>0</v>
      </c>
      <c r="L25" s="135">
        <f>+IFERROR(VLOOKUP($A25,Hoja5N!$A$2:$N$2116,14,FALSE),"")</f>
        <v>3.843197540353574E-3</v>
      </c>
      <c r="M25" s="135">
        <f>+IFERROR(VLOOKUP($A25,Hoja5N!$A$2:$O$2116,15,FALSE),"")</f>
        <v>0</v>
      </c>
      <c r="N25" s="259">
        <f>+IFERROR(VLOOKUP($A25,Hoja5N!$A$2:$P$2116,16,FALSE),"")</f>
        <v>0</v>
      </c>
    </row>
    <row r="26" spans="1:14" ht="15" x14ac:dyDescent="0.25">
      <c r="A26" s="121">
        <v>15</v>
      </c>
      <c r="B26" s="33">
        <f>+IFERROR(VLOOKUP($A26,Hoja5N!$A$2:$M$2116,3,FALSE),"")</f>
        <v>70508</v>
      </c>
      <c r="C26" s="33" t="str">
        <f>+IFERROR(VLOOKUP($A26,Hoja5N!$A$2:$M$2116,4,FALSE),"")</f>
        <v>Ovejas</v>
      </c>
      <c r="D26" s="135">
        <f>+IFERROR(VLOOKUP($A26,Hoja5N!$A$2:$M$2116,6,FALSE),"")</f>
        <v>0</v>
      </c>
      <c r="E26" s="135">
        <f>+IFERROR(VLOOKUP($A26,Hoja5N!$A$2:$M$2116,7,FALSE),"")</f>
        <v>0</v>
      </c>
      <c r="F26" s="135">
        <f>+IFERROR(VLOOKUP($A26,Hoja5N!$A$2:$M$2116,8,FALSE),"")</f>
        <v>0</v>
      </c>
      <c r="G26" s="135">
        <f>+IFERROR(VLOOKUP($A26,Hoja5N!$A$2:$M$2116,9,FALSE),"")</f>
        <v>0</v>
      </c>
      <c r="H26" s="135">
        <f>+IFERROR(VLOOKUP($A26,Hoja5N!$A$2:$M$2116,10,FALSE),"")</f>
        <v>3.2085561497326204E-3</v>
      </c>
      <c r="I26" s="135">
        <f>+IFERROR(VLOOKUP($A26,Hoja5N!$A$2:$M$2116,11,FALSE),"")</f>
        <v>0</v>
      </c>
      <c r="J26" s="135">
        <f>+IFERROR(VLOOKUP($A26,Hoja5N!$A$2:$M$2116,12,FALSE),"")</f>
        <v>9.4836670179135937E-3</v>
      </c>
      <c r="K26" s="135">
        <f>+IFERROR(VLOOKUP($A26,Hoja5N!$A$2:$M$2116,13,FALSE),"")</f>
        <v>1.5715034049240441E-3</v>
      </c>
      <c r="L26" s="135">
        <f>+IFERROR(VLOOKUP($A26,Hoja5N!$A$2:$N$2116,14,FALSE),"")</f>
        <v>7.7359463641052091E-3</v>
      </c>
      <c r="M26" s="135">
        <f>+IFERROR(VLOOKUP($A26,Hoja5N!$A$2:$O$2116,15,FALSE),"")</f>
        <v>3.0659172202350538E-3</v>
      </c>
      <c r="N26" s="259">
        <f>+IFERROR(VLOOKUP($A26,Hoja5N!$A$2:$P$2116,16,FALSE),"")</f>
        <v>1.525940996948118E-3</v>
      </c>
    </row>
    <row r="27" spans="1:14" ht="15" x14ac:dyDescent="0.25">
      <c r="A27" s="121">
        <v>16</v>
      </c>
      <c r="B27" s="33">
        <f>+IFERROR(VLOOKUP($A27,Hoja5N!$A$2:$M$2116,3,FALSE),"")</f>
        <v>70523</v>
      </c>
      <c r="C27" s="33" t="str">
        <f>+IFERROR(VLOOKUP($A27,Hoja5N!$A$2:$M$2116,4,FALSE),"")</f>
        <v>Palmito</v>
      </c>
      <c r="D27" s="135">
        <f>+IFERROR(VLOOKUP($A27,Hoja5N!$A$2:$M$2116,6,FALSE),"")</f>
        <v>3.5042735042735043E-2</v>
      </c>
      <c r="E27" s="135">
        <f>+IFERROR(VLOOKUP($A27,Hoja5N!$A$2:$M$2116,7,FALSE),"")</f>
        <v>3.6915504511894993E-2</v>
      </c>
      <c r="F27" s="135">
        <f>+IFERROR(VLOOKUP($A27,Hoja5N!$A$2:$M$2116,8,FALSE),"")</f>
        <v>9.4413847364280094E-3</v>
      </c>
      <c r="G27" s="135">
        <f>+IFERROR(VLOOKUP($A27,Hoja5N!$A$2:$M$2116,9,FALSE),"")</f>
        <v>1.4007782101167316E-2</v>
      </c>
      <c r="H27" s="135">
        <f>+IFERROR(VLOOKUP($A27,Hoja5N!$A$2:$M$2116,10,FALSE),"")</f>
        <v>3.0211480362537764E-3</v>
      </c>
      <c r="I27" s="135">
        <f>+IFERROR(VLOOKUP($A27,Hoja5N!$A$2:$M$2116,11,FALSE),"")</f>
        <v>0</v>
      </c>
      <c r="J27" s="135">
        <f>+IFERROR(VLOOKUP($A27,Hoja5N!$A$2:$M$2116,12,FALSE),"")</f>
        <v>0</v>
      </c>
      <c r="K27" s="135">
        <f>+IFERROR(VLOOKUP($A27,Hoja5N!$A$2:$M$2116,13,FALSE),"")</f>
        <v>0</v>
      </c>
      <c r="L27" s="135">
        <f>+IFERROR(VLOOKUP($A27,Hoja5N!$A$2:$N$2116,14,FALSE),"")</f>
        <v>1.3253810470510272E-3</v>
      </c>
      <c r="M27" s="135">
        <f>+IFERROR(VLOOKUP($A27,Hoja5N!$A$2:$O$2116,15,FALSE),"")</f>
        <v>1.9305019305019305E-3</v>
      </c>
      <c r="N27" s="259">
        <f>+IFERROR(VLOOKUP($A27,Hoja5N!$A$2:$P$2116,16,FALSE),"")</f>
        <v>0</v>
      </c>
    </row>
    <row r="28" spans="1:14" ht="15" x14ac:dyDescent="0.25">
      <c r="A28" s="121">
        <v>17</v>
      </c>
      <c r="B28" s="33">
        <f>+IFERROR(VLOOKUP($A28,Hoja5N!$A$2:$M$2116,3,FALSE),"")</f>
        <v>70670</v>
      </c>
      <c r="C28" s="33" t="str">
        <f>+IFERROR(VLOOKUP($A28,Hoja5N!$A$2:$M$2116,4,FALSE),"")</f>
        <v>Sampués</v>
      </c>
      <c r="D28" s="135">
        <f>+IFERROR(VLOOKUP($A28,Hoja5N!$A$2:$M$2116,6,FALSE),"")</f>
        <v>4.8272357723577238E-3</v>
      </c>
      <c r="E28" s="135">
        <f>+IFERROR(VLOOKUP($A28,Hoja5N!$A$2:$M$2116,7,FALSE),"")</f>
        <v>1.0424612255275871E-2</v>
      </c>
      <c r="F28" s="135">
        <f>+IFERROR(VLOOKUP($A28,Hoja5N!$A$2:$M$2116,8,FALSE),"")</f>
        <v>1.1689961880559084E-2</v>
      </c>
      <c r="G28" s="135">
        <f>+IFERROR(VLOOKUP($A28,Hoja5N!$A$2:$M$2116,9,FALSE),"")</f>
        <v>1.0366624525916562E-2</v>
      </c>
      <c r="H28" s="135">
        <f>+IFERROR(VLOOKUP($A28,Hoja5N!$A$2:$M$2116,10,FALSE),"")</f>
        <v>2.7479390457157134E-3</v>
      </c>
      <c r="I28" s="135">
        <f>+IFERROR(VLOOKUP($A28,Hoja5N!$A$2:$M$2116,11,FALSE),"")</f>
        <v>0</v>
      </c>
      <c r="J28" s="135">
        <f>+IFERROR(VLOOKUP($A28,Hoja5N!$A$2:$M$2116,12,FALSE),"")</f>
        <v>2.3866348448687351E-4</v>
      </c>
      <c r="K28" s="135">
        <f>+IFERROR(VLOOKUP($A28,Hoja5N!$A$2:$M$2116,13,FALSE),"")</f>
        <v>0</v>
      </c>
      <c r="L28" s="135">
        <f>+IFERROR(VLOOKUP($A28,Hoja5N!$A$2:$N$2116,14,FALSE),"")</f>
        <v>5.4054054054054057E-3</v>
      </c>
      <c r="M28" s="135">
        <f>+IFERROR(VLOOKUP($A28,Hoja5N!$A$2:$O$2116,15,FALSE),"")</f>
        <v>2.2079929344226098E-4</v>
      </c>
      <c r="N28" s="259">
        <f>+IFERROR(VLOOKUP($A28,Hoja5N!$A$2:$P$2116,16,FALSE),"")</f>
        <v>0</v>
      </c>
    </row>
    <row r="29" spans="1:14" ht="15" x14ac:dyDescent="0.25">
      <c r="A29" s="121">
        <v>18</v>
      </c>
      <c r="B29" s="33">
        <f>+IFERROR(VLOOKUP($A29,Hoja5N!$A$2:$M$2116,3,FALSE),"")</f>
        <v>70678</v>
      </c>
      <c r="C29" s="33" t="str">
        <f>+IFERROR(VLOOKUP($A29,Hoja5N!$A$2:$M$2116,4,FALSE),"")</f>
        <v>San Benito Abad</v>
      </c>
      <c r="D29" s="135">
        <f>+IFERROR(VLOOKUP($A29,Hoja5N!$A$2:$M$2116,6,FALSE),"")</f>
        <v>0</v>
      </c>
      <c r="E29" s="135">
        <f>+IFERROR(VLOOKUP($A29,Hoja5N!$A$2:$M$2116,7,FALSE),"")</f>
        <v>0</v>
      </c>
      <c r="F29" s="135">
        <f>+IFERROR(VLOOKUP($A29,Hoja5N!$A$2:$M$2116,8,FALSE),"")</f>
        <v>0</v>
      </c>
      <c r="G29" s="135">
        <f>+IFERROR(VLOOKUP($A29,Hoja5N!$A$2:$M$2116,9,FALSE),"")</f>
        <v>0</v>
      </c>
      <c r="H29" s="135">
        <f>+IFERROR(VLOOKUP($A29,Hoja5N!$A$2:$M$2116,10,FALSE),"")</f>
        <v>3.9108330074305825E-4</v>
      </c>
      <c r="I29" s="135">
        <f>+IFERROR(VLOOKUP($A29,Hoja5N!$A$2:$M$2116,11,FALSE),"")</f>
        <v>0</v>
      </c>
      <c r="J29" s="135">
        <f>+IFERROR(VLOOKUP($A29,Hoja5N!$A$2:$M$2116,12,FALSE),"")</f>
        <v>1.1498658489842851E-3</v>
      </c>
      <c r="K29" s="135">
        <f>+IFERROR(VLOOKUP($A29,Hoja5N!$A$2:$M$2116,13,FALSE),"")</f>
        <v>0</v>
      </c>
      <c r="L29" s="135">
        <f>+IFERROR(VLOOKUP($A29,Hoja5N!$A$2:$N$2116,14,FALSE),"")</f>
        <v>1.1640596580574755E-2</v>
      </c>
      <c r="M29" s="135">
        <f>+IFERROR(VLOOKUP($A29,Hoja5N!$A$2:$O$2116,15,FALSE),"")</f>
        <v>5.7040998217468804E-3</v>
      </c>
      <c r="N29" s="259">
        <f>+IFERROR(VLOOKUP($A29,Hoja5N!$A$2:$P$2116,16,FALSE),"")</f>
        <v>5.287275290800141E-3</v>
      </c>
    </row>
    <row r="30" spans="1:14" ht="15" x14ac:dyDescent="0.25">
      <c r="A30" s="121">
        <v>19</v>
      </c>
      <c r="B30" s="33">
        <f>+IFERROR(VLOOKUP($A30,Hoja5N!$A$2:$M$2116,3,FALSE),"")</f>
        <v>70702</v>
      </c>
      <c r="C30" s="33" t="str">
        <f>+IFERROR(VLOOKUP($A30,Hoja5N!$A$2:$M$2116,4,FALSE),"")</f>
        <v>San Juan de Betulia</v>
      </c>
      <c r="D30" s="135">
        <f>+IFERROR(VLOOKUP($A30,Hoja5N!$A$2:$M$2116,6,FALSE),"")</f>
        <v>0</v>
      </c>
      <c r="E30" s="135">
        <f>+IFERROR(VLOOKUP($A30,Hoja5N!$A$2:$M$2116,7,FALSE),"")</f>
        <v>0</v>
      </c>
      <c r="F30" s="135">
        <f>+IFERROR(VLOOKUP($A30,Hoja5N!$A$2:$M$2116,8,FALSE),"")</f>
        <v>0</v>
      </c>
      <c r="G30" s="135">
        <f>+IFERROR(VLOOKUP($A30,Hoja5N!$A$2:$M$2116,9,FALSE),"")</f>
        <v>0</v>
      </c>
      <c r="H30" s="135">
        <f>+IFERROR(VLOOKUP($A30,Hoja5N!$A$2:$M$2116,10,FALSE),"")</f>
        <v>5.5762081784386614E-3</v>
      </c>
      <c r="I30" s="135">
        <f>+IFERROR(VLOOKUP($A30,Hoja5N!$A$2:$M$2116,11,FALSE),"")</f>
        <v>0</v>
      </c>
      <c r="J30" s="135">
        <f>+IFERROR(VLOOKUP($A30,Hoja5N!$A$2:$M$2116,12,FALSE),"")</f>
        <v>9.0009000900090005E-4</v>
      </c>
      <c r="K30" s="135">
        <f>+IFERROR(VLOOKUP($A30,Hoja5N!$A$2:$M$2116,13,FALSE),"")</f>
        <v>0</v>
      </c>
      <c r="L30" s="135">
        <f>+IFERROR(VLOOKUP($A30,Hoja5N!$A$2:$N$2116,14,FALSE),"")</f>
        <v>2.2127659574468085E-2</v>
      </c>
      <c r="M30" s="135">
        <f>+IFERROR(VLOOKUP($A30,Hoja5N!$A$2:$O$2116,15,FALSE),"")</f>
        <v>0</v>
      </c>
      <c r="N30" s="259">
        <f>+IFERROR(VLOOKUP($A30,Hoja5N!$A$2:$P$2116,16,FALSE),"")</f>
        <v>0</v>
      </c>
    </row>
    <row r="31" spans="1:14" ht="15" x14ac:dyDescent="0.25">
      <c r="A31" s="121">
        <v>20</v>
      </c>
      <c r="B31" s="33">
        <f>+IFERROR(VLOOKUP($A31,Hoja5N!$A$2:$M$2116,3,FALSE),"")</f>
        <v>70708</v>
      </c>
      <c r="C31" s="33" t="str">
        <f>+IFERROR(VLOOKUP($A31,Hoja5N!$A$2:$M$2116,4,FALSE),"")</f>
        <v>San Marcos</v>
      </c>
      <c r="D31" s="135">
        <f>+IFERROR(VLOOKUP($A31,Hoja5N!$A$2:$M$2116,6,FALSE),"")</f>
        <v>5.9804125859554073E-2</v>
      </c>
      <c r="E31" s="135">
        <f>+IFERROR(VLOOKUP($A31,Hoja5N!$A$2:$M$2116,7,FALSE),"")</f>
        <v>7.4020319303338175E-2</v>
      </c>
      <c r="F31" s="135">
        <f>+IFERROR(VLOOKUP($A31,Hoja5N!$A$2:$M$2116,8,FALSE),"")</f>
        <v>7.7256765131171246E-2</v>
      </c>
      <c r="G31" s="135">
        <f>+IFERROR(VLOOKUP($A31,Hoja5N!$A$2:$M$2116,9,FALSE),"")</f>
        <v>5.8170606372045221E-2</v>
      </c>
      <c r="H31" s="135">
        <f>+IFERROR(VLOOKUP($A31,Hoja5N!$A$2:$M$2116,10,FALSE),"")</f>
        <v>4.3389692401711144E-2</v>
      </c>
      <c r="I31" s="135">
        <f>+IFERROR(VLOOKUP($A31,Hoja5N!$A$2:$M$2116,11,FALSE),"")</f>
        <v>2.8336012861736336E-2</v>
      </c>
      <c r="J31" s="135">
        <f>+IFERROR(VLOOKUP($A31,Hoja5N!$A$2:$M$2116,12,FALSE),"")</f>
        <v>2.1649281637472939E-3</v>
      </c>
      <c r="K31" s="135">
        <f>+IFERROR(VLOOKUP($A31,Hoja5N!$A$2:$M$2116,13,FALSE),"")</f>
        <v>9.4013814274750574E-3</v>
      </c>
      <c r="L31" s="135">
        <f>+IFERROR(VLOOKUP($A31,Hoja5N!$A$2:$N$2116,14,FALSE),"")</f>
        <v>9.2902266815310299E-3</v>
      </c>
      <c r="M31" s="135">
        <f>+IFERROR(VLOOKUP($A31,Hoja5N!$A$2:$O$2116,15,FALSE),"")</f>
        <v>7.8452837073526727E-3</v>
      </c>
      <c r="N31" s="259">
        <f>+IFERROR(VLOOKUP($A31,Hoja5N!$A$2:$P$2116,16,FALSE),"")</f>
        <v>5.266025059015798E-3</v>
      </c>
    </row>
    <row r="32" spans="1:14" ht="15" x14ac:dyDescent="0.25">
      <c r="A32" s="121">
        <v>21</v>
      </c>
      <c r="B32" s="33">
        <f>+IFERROR(VLOOKUP($A32,Hoja5N!$A$2:$M$2116,3,FALSE),"")</f>
        <v>70713</v>
      </c>
      <c r="C32" s="33" t="str">
        <f>+IFERROR(VLOOKUP($A32,Hoja5N!$A$2:$M$2116,4,FALSE),"")</f>
        <v>San Onofre</v>
      </c>
      <c r="D32" s="135">
        <f>+IFERROR(VLOOKUP($A32,Hoja5N!$A$2:$M$2116,6,FALSE),"")</f>
        <v>2.6409232134931203E-2</v>
      </c>
      <c r="E32" s="135">
        <f>+IFERROR(VLOOKUP($A32,Hoja5N!$A$2:$M$2116,7,FALSE),"")</f>
        <v>2.3899932990842081E-2</v>
      </c>
      <c r="F32" s="135">
        <f>+IFERROR(VLOOKUP($A32,Hoja5N!$A$2:$M$2116,8,FALSE),"")</f>
        <v>2.7289129454217412E-2</v>
      </c>
      <c r="G32" s="135">
        <f>+IFERROR(VLOOKUP($A32,Hoja5N!$A$2:$M$2116,9,FALSE),"")</f>
        <v>1.6776241215143959E-2</v>
      </c>
      <c r="H32" s="135">
        <f>+IFERROR(VLOOKUP($A32,Hoja5N!$A$2:$M$2116,10,FALSE),"")</f>
        <v>1.1301989150090416E-2</v>
      </c>
      <c r="I32" s="135">
        <f>+IFERROR(VLOOKUP($A32,Hoja5N!$A$2:$M$2116,11,FALSE),"")</f>
        <v>4.8495734171531205E-2</v>
      </c>
      <c r="J32" s="135">
        <f>+IFERROR(VLOOKUP($A32,Hoja5N!$A$2:$M$2116,12,FALSE),"")</f>
        <v>2.2163120567375886E-4</v>
      </c>
      <c r="K32" s="135">
        <f>+IFERROR(VLOOKUP($A32,Hoja5N!$A$2:$M$2116,13,FALSE),"")</f>
        <v>0</v>
      </c>
      <c r="L32" s="135">
        <f>+IFERROR(VLOOKUP($A32,Hoja5N!$A$2:$N$2116,14,FALSE),"")</f>
        <v>1.9104224156230099E-3</v>
      </c>
      <c r="M32" s="135">
        <f>+IFERROR(VLOOKUP($A32,Hoja5N!$A$2:$O$2116,15,FALSE),"")</f>
        <v>2.0951183741881415E-4</v>
      </c>
      <c r="N32" s="259">
        <f>+IFERROR(VLOOKUP($A32,Hoja5N!$A$2:$P$2116,16,FALSE),"")</f>
        <v>0</v>
      </c>
    </row>
    <row r="33" spans="1:14" ht="15" x14ac:dyDescent="0.25">
      <c r="A33" s="121">
        <v>22</v>
      </c>
      <c r="B33" s="33">
        <f>+IFERROR(VLOOKUP($A33,Hoja5N!$A$2:$M$2116,3,FALSE),"")</f>
        <v>70717</v>
      </c>
      <c r="C33" s="33" t="str">
        <f>+IFERROR(VLOOKUP($A33,Hoja5N!$A$2:$M$2116,4,FALSE),"")</f>
        <v>San Pedro</v>
      </c>
      <c r="D33" s="135">
        <f>+IFERROR(VLOOKUP($A33,Hoja5N!$A$2:$M$2116,6,FALSE),"")</f>
        <v>0</v>
      </c>
      <c r="E33" s="135">
        <f>+IFERROR(VLOOKUP($A33,Hoja5N!$A$2:$M$2116,7,FALSE),"")</f>
        <v>0</v>
      </c>
      <c r="F33" s="135">
        <f>+IFERROR(VLOOKUP($A33,Hoja5N!$A$2:$M$2116,8,FALSE),"")</f>
        <v>0</v>
      </c>
      <c r="G33" s="135">
        <f>+IFERROR(VLOOKUP($A33,Hoja5N!$A$2:$M$2116,9,FALSE),"")</f>
        <v>0</v>
      </c>
      <c r="H33" s="135">
        <f>+IFERROR(VLOOKUP($A33,Hoja5N!$A$2:$M$2116,10,FALSE),"")</f>
        <v>3.9708802117802778E-3</v>
      </c>
      <c r="I33" s="135">
        <f>+IFERROR(VLOOKUP($A33,Hoja5N!$A$2:$M$2116,11,FALSE),"")</f>
        <v>6.5876152832674575E-4</v>
      </c>
      <c r="J33" s="135">
        <f>+IFERROR(VLOOKUP($A33,Hoja5N!$A$2:$M$2116,12,FALSE),"")</f>
        <v>1.9659239842726079E-3</v>
      </c>
      <c r="K33" s="135">
        <f>+IFERROR(VLOOKUP($A33,Hoja5N!$A$2:$M$2116,13,FALSE),"")</f>
        <v>0</v>
      </c>
      <c r="L33" s="135">
        <f>+IFERROR(VLOOKUP($A33,Hoja5N!$A$2:$N$2116,14,FALSE),"")</f>
        <v>3.8046924540266328E-3</v>
      </c>
      <c r="M33" s="135">
        <f>+IFERROR(VLOOKUP($A33,Hoja5N!$A$2:$O$2116,15,FALSE),"")</f>
        <v>6.2932662051604787E-4</v>
      </c>
      <c r="N33" s="259">
        <f>+IFERROR(VLOOKUP($A33,Hoja5N!$A$2:$P$2116,16,FALSE),"")</f>
        <v>0</v>
      </c>
    </row>
    <row r="34" spans="1:14" ht="15" x14ac:dyDescent="0.25">
      <c r="A34" s="121">
        <v>23</v>
      </c>
      <c r="B34" s="33">
        <f>+IFERROR(VLOOKUP($A34,Hoja5N!$A$2:$M$2116,3,FALSE),"")</f>
        <v>70742</v>
      </c>
      <c r="C34" s="33" t="str">
        <f>+IFERROR(VLOOKUP($A34,Hoja5N!$A$2:$M$2116,4,FALSE),"")</f>
        <v>San Luis de Sincé</v>
      </c>
      <c r="D34" s="135">
        <f>+IFERROR(VLOOKUP($A34,Hoja5N!$A$2:$M$2116,6,FALSE),"")</f>
        <v>8.3749519784863613E-2</v>
      </c>
      <c r="E34" s="135">
        <f>+IFERROR(VLOOKUP($A34,Hoja5N!$A$2:$M$2116,7,FALSE),"")</f>
        <v>5.5364642993508975E-2</v>
      </c>
      <c r="F34" s="135">
        <f>+IFERROR(VLOOKUP($A34,Hoja5N!$A$2:$M$2116,8,FALSE),"")</f>
        <v>6.6590126291618826E-2</v>
      </c>
      <c r="G34" s="135">
        <f>+IFERROR(VLOOKUP($A34,Hoja5N!$A$2:$M$2116,9,FALSE),"")</f>
        <v>6.2716429395921508E-2</v>
      </c>
      <c r="H34" s="135">
        <f>+IFERROR(VLOOKUP($A34,Hoja5N!$A$2:$M$2116,10,FALSE),"")</f>
        <v>4.1037553232675182E-2</v>
      </c>
      <c r="I34" s="135">
        <f>+IFERROR(VLOOKUP($A34,Hoja5N!$A$2:$M$2116,11,FALSE),"")</f>
        <v>0</v>
      </c>
      <c r="J34" s="135">
        <f>+IFERROR(VLOOKUP($A34,Hoja5N!$A$2:$M$2116,12,FALSE),"")</f>
        <v>1.9387359441644049E-3</v>
      </c>
      <c r="K34" s="135">
        <f>+IFERROR(VLOOKUP($A34,Hoja5N!$A$2:$M$2116,13,FALSE),"")</f>
        <v>1.7394665635871664E-2</v>
      </c>
      <c r="L34" s="135">
        <f>+IFERROR(VLOOKUP($A34,Hoja5N!$A$2:$N$2116,14,FALSE),"")</f>
        <v>1.8560606060606062E-2</v>
      </c>
      <c r="M34" s="135">
        <f>+IFERROR(VLOOKUP($A34,Hoja5N!$A$2:$O$2116,15,FALSE),"")</f>
        <v>2.2172115745960164E-2</v>
      </c>
      <c r="N34" s="259">
        <f>+IFERROR(VLOOKUP($A34,Hoja5N!$A$2:$P$2116,16,FALSE),"")</f>
        <v>2.7798647633358379E-2</v>
      </c>
    </row>
    <row r="35" spans="1:14" ht="15" x14ac:dyDescent="0.25">
      <c r="A35" s="121">
        <v>24</v>
      </c>
      <c r="B35" s="33">
        <f>+IFERROR(VLOOKUP($A35,Hoja5N!$A$2:$M$2116,3,FALSE),"")</f>
        <v>70771</v>
      </c>
      <c r="C35" s="33" t="str">
        <f>+IFERROR(VLOOKUP($A35,Hoja5N!$A$2:$M$2116,4,FALSE),"")</f>
        <v>Sucre</v>
      </c>
      <c r="D35" s="135">
        <f>+IFERROR(VLOOKUP($A35,Hoja5N!$A$2:$M$2116,6,FALSE),"")</f>
        <v>0</v>
      </c>
      <c r="E35" s="135">
        <f>+IFERROR(VLOOKUP($A35,Hoja5N!$A$2:$M$2116,7,FALSE),"")</f>
        <v>8.7183958151700091E-4</v>
      </c>
      <c r="F35" s="135">
        <f>+IFERROR(VLOOKUP($A35,Hoja5N!$A$2:$M$2116,8,FALSE),"")</f>
        <v>8.8928412627834591E-4</v>
      </c>
      <c r="G35" s="135">
        <f>+IFERROR(VLOOKUP($A35,Hoja5N!$A$2:$M$2116,9,FALSE),"")</f>
        <v>0</v>
      </c>
      <c r="H35" s="135">
        <f>+IFERROR(VLOOKUP($A35,Hoja5N!$A$2:$M$2116,10,FALSE),"")</f>
        <v>0</v>
      </c>
      <c r="I35" s="135">
        <f>+IFERROR(VLOOKUP($A35,Hoja5N!$A$2:$M$2116,11,FALSE),"")</f>
        <v>0</v>
      </c>
      <c r="J35" s="135">
        <f>+IFERROR(VLOOKUP($A35,Hoja5N!$A$2:$M$2116,12,FALSE),"")</f>
        <v>0</v>
      </c>
      <c r="K35" s="135">
        <f>+IFERROR(VLOOKUP($A35,Hoja5N!$A$2:$M$2116,13,FALSE),"")</f>
        <v>0</v>
      </c>
      <c r="L35" s="135">
        <f>+IFERROR(VLOOKUP($A35,Hoja5N!$A$2:$N$2116,14,FALSE),"")</f>
        <v>1.2427506213753107E-3</v>
      </c>
      <c r="M35" s="135">
        <f>+IFERROR(VLOOKUP($A35,Hoja5N!$A$2:$O$2116,15,FALSE),"")</f>
        <v>4.0584415584415587E-4</v>
      </c>
      <c r="N35" s="259">
        <f>+IFERROR(VLOOKUP($A35,Hoja5N!$A$2:$P$2116,16,FALSE),"")</f>
        <v>0</v>
      </c>
    </row>
    <row r="36" spans="1:14" ht="15" x14ac:dyDescent="0.25">
      <c r="A36" s="121">
        <v>25</v>
      </c>
      <c r="B36" s="33">
        <f>+IFERROR(VLOOKUP($A36,Hoja5N!$A$2:$M$2116,3,FALSE),"")</f>
        <v>70820</v>
      </c>
      <c r="C36" s="33" t="str">
        <f>+IFERROR(VLOOKUP($A36,Hoja5N!$A$2:$M$2116,4,FALSE),"")</f>
        <v>Santiago de Tolú</v>
      </c>
      <c r="D36" s="135">
        <f>+IFERROR(VLOOKUP($A36,Hoja5N!$A$2:$M$2116,6,FALSE),"")</f>
        <v>3.6703601108033244E-2</v>
      </c>
      <c r="E36" s="135">
        <f>+IFERROR(VLOOKUP($A36,Hoja5N!$A$2:$M$2116,7,FALSE),"")</f>
        <v>6.3273727647867956E-2</v>
      </c>
      <c r="F36" s="135">
        <f>+IFERROR(VLOOKUP($A36,Hoja5N!$A$2:$M$2116,8,FALSE),"")</f>
        <v>0</v>
      </c>
      <c r="G36" s="135">
        <f>+IFERROR(VLOOKUP($A36,Hoja5N!$A$2:$M$2116,9,FALSE),"")</f>
        <v>2.188034188034188E-2</v>
      </c>
      <c r="H36" s="135">
        <f>+IFERROR(VLOOKUP($A36,Hoja5N!$A$2:$M$2116,10,FALSE),"")</f>
        <v>1.090289608177172E-2</v>
      </c>
      <c r="I36" s="135">
        <f>+IFERROR(VLOOKUP($A36,Hoja5N!$A$2:$M$2116,11,FALSE),"")</f>
        <v>7.4702886247877756E-3</v>
      </c>
      <c r="J36" s="135">
        <f>+IFERROR(VLOOKUP($A36,Hoja5N!$A$2:$M$2116,12,FALSE),"")</f>
        <v>1.6415410385259632E-2</v>
      </c>
      <c r="K36" s="135">
        <f>+IFERROR(VLOOKUP($A36,Hoja5N!$A$2:$M$2116,13,FALSE),"")</f>
        <v>7.9286422200198214E-3</v>
      </c>
      <c r="L36" s="135">
        <f>+IFERROR(VLOOKUP($A36,Hoja5N!$A$2:$N$2116,14,FALSE),"")</f>
        <v>1.3920362576885724E-2</v>
      </c>
      <c r="M36" s="135">
        <f>+IFERROR(VLOOKUP($A36,Hoja5N!$A$2:$O$2116,15,FALSE),"")</f>
        <v>0</v>
      </c>
      <c r="N36" s="259">
        <f>+IFERROR(VLOOKUP($A36,Hoja5N!$A$2:$P$2116,16,FALSE),"")</f>
        <v>0</v>
      </c>
    </row>
    <row r="37" spans="1:14" ht="15" x14ac:dyDescent="0.25">
      <c r="A37" s="121">
        <v>26</v>
      </c>
      <c r="B37" s="33">
        <f>+IFERROR(VLOOKUP($A37,Hoja5N!$A$2:$M$2116,3,FALSE),"")</f>
        <v>70823</v>
      </c>
      <c r="C37" s="33" t="str">
        <f>+IFERROR(VLOOKUP($A37,Hoja5N!$A$2:$M$2116,4,FALSE),"")</f>
        <v>Tolú Viejo</v>
      </c>
      <c r="D37" s="135">
        <f>+IFERROR(VLOOKUP($A37,Hoja5N!$A$2:$M$2116,6,FALSE),"")</f>
        <v>0</v>
      </c>
      <c r="E37" s="135">
        <f>+IFERROR(VLOOKUP($A37,Hoja5N!$A$2:$M$2116,7,FALSE),"")</f>
        <v>0</v>
      </c>
      <c r="F37" s="135">
        <f>+IFERROR(VLOOKUP($A37,Hoja5N!$A$2:$M$2116,8,FALSE),"")</f>
        <v>5.6689342403628119E-4</v>
      </c>
      <c r="G37" s="135">
        <f>+IFERROR(VLOOKUP($A37,Hoja5N!$A$2:$M$2116,9,FALSE),"")</f>
        <v>0</v>
      </c>
      <c r="H37" s="135">
        <f>+IFERROR(VLOOKUP($A37,Hoja5N!$A$2:$M$2116,10,FALSE),"")</f>
        <v>1.6910935738444193E-3</v>
      </c>
      <c r="I37" s="135">
        <f>+IFERROR(VLOOKUP($A37,Hoja5N!$A$2:$M$2116,11,FALSE),"")</f>
        <v>0</v>
      </c>
      <c r="J37" s="135">
        <f>+IFERROR(VLOOKUP($A37,Hoja5N!$A$2:$M$2116,12,FALSE),"")</f>
        <v>5.4854635216675812E-4</v>
      </c>
      <c r="K37" s="135">
        <f>+IFERROR(VLOOKUP($A37,Hoja5N!$A$2:$M$2116,13,FALSE),"")</f>
        <v>0</v>
      </c>
      <c r="L37" s="135">
        <f>+IFERROR(VLOOKUP($A37,Hoja5N!$A$2:$N$2116,14,FALSE),"")</f>
        <v>4.140786749482402E-3</v>
      </c>
      <c r="M37" s="135">
        <f>+IFERROR(VLOOKUP($A37,Hoja5N!$A$2:$O$2116,15,FALSE),"")</f>
        <v>6.5956367326230336E-2</v>
      </c>
      <c r="N37" s="259">
        <f>+IFERROR(VLOOKUP($A37,Hoja5N!$A$2:$P$2116,16,FALSE),"")</f>
        <v>0</v>
      </c>
    </row>
    <row r="38" spans="1:14" ht="15" x14ac:dyDescent="0.25">
      <c r="A38" s="121">
        <v>27</v>
      </c>
      <c r="B38" s="33" t="str">
        <f>+IFERROR(VLOOKUP($A38,Hoja5N!$A$2:$M$2116,3,FALSE),"")</f>
        <v/>
      </c>
      <c r="C38" s="33" t="str">
        <f>+IFERROR(VLOOKUP($A38,Hoja5N!$A$2:$M$2116,4,FALSE),"")</f>
        <v/>
      </c>
      <c r="D38" s="135" t="str">
        <f>+IFERROR(VLOOKUP($A38,Hoja5N!$A$2:$M$2116,6,FALSE),"")</f>
        <v/>
      </c>
      <c r="E38" s="135" t="str">
        <f>+IFERROR(VLOOKUP($A38,Hoja5N!$A$2:$M$2116,7,FALSE),"")</f>
        <v/>
      </c>
      <c r="F38" s="135" t="str">
        <f>+IFERROR(VLOOKUP($A38,Hoja5N!$A$2:$M$2116,8,FALSE),"")</f>
        <v/>
      </c>
      <c r="G38" s="135" t="str">
        <f>+IFERROR(VLOOKUP($A38,Hoja5N!$A$2:$M$2116,9,FALSE),"")</f>
        <v/>
      </c>
      <c r="H38" s="135" t="str">
        <f>+IFERROR(VLOOKUP($A38,Hoja5N!$A$2:$M$2116,10,FALSE),"")</f>
        <v/>
      </c>
      <c r="I38" s="135" t="str">
        <f>+IFERROR(VLOOKUP($A38,Hoja5N!$A$2:$M$2116,11,FALSE),"")</f>
        <v/>
      </c>
      <c r="J38" s="135" t="str">
        <f>+IFERROR(VLOOKUP($A38,Hoja5N!$A$2:$M$2116,12,FALSE),"")</f>
        <v/>
      </c>
      <c r="K38" s="135" t="str">
        <f>+IFERROR(VLOOKUP($A38,Hoja5N!$A$2:$M$2116,13,FALSE),"")</f>
        <v/>
      </c>
      <c r="L38" s="135" t="str">
        <f>+IFERROR(VLOOKUP($A38,Hoja5N!$A$2:$N$2116,14,FALSE),"")</f>
        <v/>
      </c>
      <c r="M38" s="135" t="str">
        <f>+IFERROR(VLOOKUP($A38,Hoja5N!$A$2:$O$2116,15,FALSE),"")</f>
        <v/>
      </c>
      <c r="N38" s="259" t="str">
        <f>+IFERROR(VLOOKUP($A38,Hoja5N!$A$2:$P$2116,16,FALSE),"")</f>
        <v/>
      </c>
    </row>
    <row r="39" spans="1:14" ht="15" x14ac:dyDescent="0.25">
      <c r="A39" s="121">
        <v>28</v>
      </c>
      <c r="B39" s="33" t="str">
        <f>+IFERROR(VLOOKUP($A39,Hoja5N!$A$2:$M$2116,3,FALSE),"")</f>
        <v/>
      </c>
      <c r="C39" s="33" t="str">
        <f>+IFERROR(VLOOKUP($A39,Hoja5N!$A$2:$M$2116,4,FALSE),"")</f>
        <v/>
      </c>
      <c r="D39" s="135" t="str">
        <f>+IFERROR(VLOOKUP($A39,Hoja5N!$A$2:$M$2116,6,FALSE),"")</f>
        <v/>
      </c>
      <c r="E39" s="135" t="str">
        <f>+IFERROR(VLOOKUP($A39,Hoja5N!$A$2:$M$2116,7,FALSE),"")</f>
        <v/>
      </c>
      <c r="F39" s="135" t="str">
        <f>+IFERROR(VLOOKUP($A39,Hoja5N!$A$2:$M$2116,8,FALSE),"")</f>
        <v/>
      </c>
      <c r="G39" s="135" t="str">
        <f>+IFERROR(VLOOKUP($A39,Hoja5N!$A$2:$M$2116,9,FALSE),"")</f>
        <v/>
      </c>
      <c r="H39" s="135" t="str">
        <f>+IFERROR(VLOOKUP($A39,Hoja5N!$A$2:$M$2116,10,FALSE),"")</f>
        <v/>
      </c>
      <c r="I39" s="135" t="str">
        <f>+IFERROR(VLOOKUP($A39,Hoja5N!$A$2:$M$2116,11,FALSE),"")</f>
        <v/>
      </c>
      <c r="J39" s="135" t="str">
        <f>+IFERROR(VLOOKUP($A39,Hoja5N!$A$2:$M$2116,12,FALSE),"")</f>
        <v/>
      </c>
      <c r="K39" s="135" t="str">
        <f>+IFERROR(VLOOKUP($A39,Hoja5N!$A$2:$M$2116,13,FALSE),"")</f>
        <v/>
      </c>
      <c r="L39" s="135" t="str">
        <f>+IFERROR(VLOOKUP($A39,Hoja5N!$A$2:$N$2116,14,FALSE),"")</f>
        <v/>
      </c>
      <c r="M39" s="135" t="str">
        <f>+IFERROR(VLOOKUP($A39,Hoja5N!$A$2:$O$2116,15,FALSE),"")</f>
        <v/>
      </c>
      <c r="N39" s="259" t="str">
        <f>+IFERROR(VLOOKUP($A39,Hoja5N!$A$2:$P$2116,16,FALSE),"")</f>
        <v/>
      </c>
    </row>
    <row r="40" spans="1:14" ht="15" x14ac:dyDescent="0.25">
      <c r="A40" s="121">
        <v>29</v>
      </c>
      <c r="B40" s="33" t="str">
        <f>+IFERROR(VLOOKUP($A40,Hoja5N!$A$2:$M$2116,3,FALSE),"")</f>
        <v/>
      </c>
      <c r="C40" s="33" t="str">
        <f>+IFERROR(VLOOKUP($A40,Hoja5N!$A$2:$M$2116,4,FALSE),"")</f>
        <v/>
      </c>
      <c r="D40" s="135" t="str">
        <f>+IFERROR(VLOOKUP($A40,Hoja5N!$A$2:$M$2116,6,FALSE),"")</f>
        <v/>
      </c>
      <c r="E40" s="135" t="str">
        <f>+IFERROR(VLOOKUP($A40,Hoja5N!$A$2:$M$2116,7,FALSE),"")</f>
        <v/>
      </c>
      <c r="F40" s="135" t="str">
        <f>+IFERROR(VLOOKUP($A40,Hoja5N!$A$2:$M$2116,8,FALSE),"")</f>
        <v/>
      </c>
      <c r="G40" s="135" t="str">
        <f>+IFERROR(VLOOKUP($A40,Hoja5N!$A$2:$M$2116,9,FALSE),"")</f>
        <v/>
      </c>
      <c r="H40" s="135" t="str">
        <f>+IFERROR(VLOOKUP($A40,Hoja5N!$A$2:$M$2116,10,FALSE),"")</f>
        <v/>
      </c>
      <c r="I40" s="135" t="str">
        <f>+IFERROR(VLOOKUP($A40,Hoja5N!$A$2:$M$2116,11,FALSE),"")</f>
        <v/>
      </c>
      <c r="J40" s="135" t="str">
        <f>+IFERROR(VLOOKUP($A40,Hoja5N!$A$2:$M$2116,12,FALSE),"")</f>
        <v/>
      </c>
      <c r="K40" s="135" t="str">
        <f>+IFERROR(VLOOKUP($A40,Hoja5N!$A$2:$M$2116,13,FALSE),"")</f>
        <v/>
      </c>
      <c r="L40" s="135" t="str">
        <f>+IFERROR(VLOOKUP($A40,Hoja5N!$A$2:$N$2116,14,FALSE),"")</f>
        <v/>
      </c>
      <c r="M40" s="135" t="str">
        <f>+IFERROR(VLOOKUP($A40,Hoja5N!$A$2:$O$2116,15,FALSE),"")</f>
        <v/>
      </c>
      <c r="N40" s="259" t="str">
        <f>+IFERROR(VLOOKUP($A40,Hoja5N!$A$2:$P$2116,16,FALSE),"")</f>
        <v/>
      </c>
    </row>
    <row r="41" spans="1:14" ht="15" x14ac:dyDescent="0.25">
      <c r="A41" s="121">
        <v>30</v>
      </c>
      <c r="B41" s="33" t="str">
        <f>+IFERROR(VLOOKUP($A41,Hoja5N!$A$2:$M$2116,3,FALSE),"")</f>
        <v/>
      </c>
      <c r="C41" s="33" t="str">
        <f>+IFERROR(VLOOKUP($A41,Hoja5N!$A$2:$M$2116,4,FALSE),"")</f>
        <v/>
      </c>
      <c r="D41" s="135" t="str">
        <f>+IFERROR(VLOOKUP($A41,Hoja5N!$A$2:$M$2116,6,FALSE),"")</f>
        <v/>
      </c>
      <c r="E41" s="135" t="str">
        <f>+IFERROR(VLOOKUP($A41,Hoja5N!$A$2:$M$2116,7,FALSE),"")</f>
        <v/>
      </c>
      <c r="F41" s="135" t="str">
        <f>+IFERROR(VLOOKUP($A41,Hoja5N!$A$2:$M$2116,8,FALSE),"")</f>
        <v/>
      </c>
      <c r="G41" s="135" t="str">
        <f>+IFERROR(VLOOKUP($A41,Hoja5N!$A$2:$M$2116,9,FALSE),"")</f>
        <v/>
      </c>
      <c r="H41" s="135" t="str">
        <f>+IFERROR(VLOOKUP($A41,Hoja5N!$A$2:$M$2116,10,FALSE),"")</f>
        <v/>
      </c>
      <c r="I41" s="135" t="str">
        <f>+IFERROR(VLOOKUP($A41,Hoja5N!$A$2:$M$2116,11,FALSE),"")</f>
        <v/>
      </c>
      <c r="J41" s="135" t="str">
        <f>+IFERROR(VLOOKUP($A41,Hoja5N!$A$2:$M$2116,12,FALSE),"")</f>
        <v/>
      </c>
      <c r="K41" s="135" t="str">
        <f>+IFERROR(VLOOKUP($A41,Hoja5N!$A$2:$M$2116,13,FALSE),"")</f>
        <v/>
      </c>
      <c r="L41" s="135" t="str">
        <f>+IFERROR(VLOOKUP($A41,Hoja5N!$A$2:$N$2116,14,FALSE),"")</f>
        <v/>
      </c>
      <c r="M41" s="135" t="str">
        <f>+IFERROR(VLOOKUP($A41,Hoja5N!$A$2:$O$2116,15,FALSE),"")</f>
        <v/>
      </c>
      <c r="N41" s="259" t="str">
        <f>+IFERROR(VLOOKUP($A41,Hoja5N!$A$2:$P$2116,16,FALSE),"")</f>
        <v/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0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0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0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0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0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0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0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0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0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0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0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0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0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0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0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0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0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0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0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0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0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0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0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0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0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0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0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0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0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0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0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0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0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0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0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0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0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0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0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0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0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0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0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0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0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0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0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0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0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0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0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0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0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0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0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0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0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0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0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0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0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0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0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0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0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0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0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0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0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0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0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0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0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0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0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0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0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0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0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0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0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0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0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0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0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0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0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0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0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0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0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0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0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0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0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0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0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0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0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0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0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0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0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0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0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0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0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0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0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0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0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0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0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0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0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0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0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0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0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0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0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0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0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0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0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0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0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0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0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0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0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0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0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0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0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0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0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0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0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0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0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0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0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0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0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0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0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0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0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0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0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0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0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0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0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0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0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0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0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0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0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0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0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0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0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0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0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0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0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0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0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0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0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0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0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0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0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0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0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0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0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0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0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0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0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0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0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0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0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0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0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0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0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0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0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0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0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0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0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0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0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0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0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0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0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0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0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0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0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0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0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0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0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0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0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0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0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0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0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0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0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0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0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0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0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0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0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0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0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0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0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0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0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0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0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0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0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0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0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0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0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0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0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0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0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0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0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0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0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0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0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0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0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0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0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0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0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0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0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0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0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0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0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0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0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0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0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0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0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0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0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0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0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0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0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0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0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0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0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0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0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0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0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0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0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0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0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0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0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0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0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0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0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0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0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0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0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0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0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0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0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0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0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0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0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0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0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0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0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0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0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0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0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0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0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0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0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0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0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0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0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0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0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0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0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0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0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0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0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0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0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0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0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0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0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0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0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0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0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0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0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0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0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0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0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0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0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0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0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0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0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0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0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0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0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0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0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0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0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0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0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0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0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0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0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0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0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0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0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0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0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0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0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0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0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0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0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0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0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0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0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0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0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0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0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0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0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0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0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0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0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0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0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0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0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0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0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0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0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0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0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0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0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0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0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0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0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0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0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0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0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0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0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0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0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0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0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0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0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0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0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0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0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0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0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0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0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0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0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0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0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0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0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0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0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0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0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0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0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0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0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0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0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0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0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0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0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0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0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0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0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0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0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0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0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0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0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0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0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0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0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0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0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0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0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0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0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0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0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0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0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0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0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0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0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0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0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0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0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0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0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0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0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0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0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0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0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0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0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0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0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0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0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0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0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0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0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0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0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0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0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0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0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0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0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0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0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0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0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0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0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0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0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0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0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0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0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0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0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0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0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0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0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0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0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0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0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0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0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0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0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0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0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0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0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0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0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0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0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0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0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0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0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0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0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0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0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0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0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0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0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0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0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0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0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0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0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0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0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0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0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0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0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0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0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0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0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0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0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0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0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0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0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0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0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0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0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0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0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0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0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0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0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0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0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0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0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0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0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0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0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0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0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0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0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0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0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0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0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0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0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0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0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0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0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0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0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0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0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0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0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0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0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0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0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0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0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0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0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0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0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0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0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0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0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0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0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0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0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0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0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0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0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0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0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0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0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0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0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0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0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0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0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0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0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0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0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0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0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0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0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0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0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0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0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0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0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0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0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0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0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0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0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0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0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0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0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0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0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0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0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0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0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0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0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0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0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0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0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0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0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0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0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0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0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0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0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0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0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0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0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0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0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0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0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0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0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0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0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0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0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0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0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0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0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0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0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0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0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0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0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0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0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0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0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0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0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0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0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0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0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0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0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0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0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0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0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0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0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0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0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0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0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0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0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0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0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0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0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0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0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0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0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0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0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0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0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0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0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0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0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0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0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0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0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0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0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0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0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0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0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0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0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0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0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0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0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0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0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0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0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0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0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0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0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0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0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0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0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1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2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3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4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5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6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7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8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9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10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11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12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13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14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15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16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17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18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19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20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21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22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23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24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25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26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26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26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26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26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26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26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26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26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26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26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26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26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26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26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26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26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26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26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26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26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26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26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26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26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26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26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26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26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26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26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26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26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26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26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26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26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26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26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26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26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26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26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26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26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26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26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26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26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26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26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26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26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26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26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26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26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26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26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26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26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26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26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26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26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26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26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26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26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26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26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26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26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26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26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26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26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26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26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26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26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26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26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26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26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26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26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26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26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26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26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26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26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26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26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26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26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26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26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26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26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26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26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26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26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26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26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26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26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26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26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26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26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26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26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26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26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26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26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26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26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26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26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26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26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26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26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26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26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26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26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26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26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26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26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26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26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26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26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26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26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26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26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26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26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26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26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26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26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26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26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26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26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26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26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26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26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26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26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26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26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26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26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26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26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40" t="str">
        <f>+ESTADISTICAS!B7</f>
        <v>SUCRE</v>
      </c>
      <c r="C7" s="340"/>
      <c r="D7" s="340"/>
      <c r="E7" s="340"/>
      <c r="F7" s="340"/>
      <c r="G7" s="340"/>
      <c r="H7" s="340"/>
      <c r="I7" s="340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70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SUCRE</v>
      </c>
      <c r="B13" s="355"/>
      <c r="C13" s="356"/>
      <c r="D13" s="165">
        <f>+VLOOKUP($E10,Hoja7!$A$4:$T$37,Hoja7!I$1,FALSE)</f>
        <v>10111</v>
      </c>
      <c r="E13" s="165">
        <f>+VLOOKUP($E10,Hoja7!$A$4:$T$37,Hoja7!J$1,FALSE)</f>
        <v>3217</v>
      </c>
      <c r="F13" s="166">
        <f>+VLOOKUP($E10,Hoja7!$A$4:$T$37,Hoja7!K$1,FALSE)</f>
        <v>0.31816833152012658</v>
      </c>
      <c r="G13" s="165">
        <f>+VLOOKUP($E10,Hoja7!$A$4:$T$37,Hoja7!L$1,FALSE)</f>
        <v>10104</v>
      </c>
      <c r="H13" s="165">
        <f>+VLOOKUP($E10,Hoja7!$A$4:$T$37,Hoja7!M$1,FALSE)</f>
        <v>3236</v>
      </c>
      <c r="I13" s="166">
        <f>+VLOOKUP($E10,Hoja7!$A$4:$T$37,Hoja7!N$1,FALSE)</f>
        <v>0.32026920031670625</v>
      </c>
      <c r="J13" s="165">
        <f>+VLOOKUP($E10,Hoja7!$A$4:$T$37,Hoja7!O$1,FALSE)</f>
        <v>10218</v>
      </c>
      <c r="K13" s="165">
        <f>+VLOOKUP($E10,Hoja7!$A$4:$T$37,Hoja7!P$1,FALSE)</f>
        <v>3515</v>
      </c>
      <c r="L13" s="166">
        <f>+VLOOKUP($E10,Hoja7!$A$4:$T$37,Hoja7!Q$1,FALSE)</f>
        <v>0.34400078293208064</v>
      </c>
      <c r="M13" s="165">
        <f>+VLOOKUP($E10,Hoja7!$A$4:$T$37,Hoja7!R$1,FALSE)</f>
        <v>9753</v>
      </c>
      <c r="N13" s="165">
        <f>+VLOOKUP($E10,Hoja7!$A$4:$T$37,Hoja7!S$1,FALSE)</f>
        <v>3497</v>
      </c>
      <c r="O13" s="166">
        <f>+VLOOKUP($E10,Hoja7!$A$4:$T$37,Hoja7!T$1,FALSE)</f>
        <v>0.35855634163847022</v>
      </c>
      <c r="P13" s="168">
        <f>+VLOOKUP($E10,Hoja7!$A$4:$W$37,Hoja7!U$1,FALSE)</f>
        <v>10128</v>
      </c>
      <c r="Q13" s="167">
        <f>+VLOOKUP($E10,Hoja7!$A$4:$W$37,Hoja7!V$1,FALSE)</f>
        <v>3359</v>
      </c>
      <c r="R13" s="166">
        <f>+VLOOKUP($E10,Hoja7!$A$4:$W$37,Hoja7!W$1,FALSE)</f>
        <v>0.33165481832543442</v>
      </c>
      <c r="S13" s="168">
        <f>+VLOOKUP($E10,Hoja7!$A$4:$ZW$37,24,FALSE)</f>
        <v>10280</v>
      </c>
      <c r="T13" s="167">
        <f>+VLOOKUP($E10,Hoja7!$A$4:$ZW$37,25,FALSE)</f>
        <v>3173</v>
      </c>
      <c r="U13" s="272">
        <f>+VLOOKUP($E10,Hoja7!$A$4:$ZW$37,26,FALSE)</f>
        <v>0.30865758754863815</v>
      </c>
    </row>
    <row r="14" spans="1:21" ht="15" x14ac:dyDescent="0.25">
      <c r="A14" s="120">
        <v>1</v>
      </c>
      <c r="B14" s="33">
        <f>+IFERROR(VLOOKUP($A14,Hoja6!$A$3:$O$1124,3,FALSE),"")</f>
        <v>70001</v>
      </c>
      <c r="C14" s="33" t="str">
        <f>+UPPER(IFERROR(VLOOKUP($A14,Hoja6!$A$3:$O$1124,4,FALSE),""))</f>
        <v>SINCELEJO</v>
      </c>
      <c r="D14" s="34">
        <f>+IFERROR(VLOOKUP($A14,Hoja6!$A$3:$O$1124,8,FALSE),"")</f>
        <v>3385</v>
      </c>
      <c r="E14" s="34">
        <f>+IFERROR(VLOOKUP($A14,Hoja6!$A$3:$O$1124,9,FALSE),"")</f>
        <v>1537</v>
      </c>
      <c r="F14" s="135">
        <f>+IFERROR(VLOOKUP($A14,Hoja6!$A$3:$O$1124,10,FALSE),"")</f>
        <v>0.45406203840472675</v>
      </c>
      <c r="G14" s="34">
        <f>+IFERROR(VLOOKUP($A14,Hoja6!$A$3:$O$1124,11,FALSE),"")</f>
        <v>3393</v>
      </c>
      <c r="H14" s="34">
        <f>+IFERROR(VLOOKUP($A14,Hoja6!$A$3:$O$1124,12,FALSE),"")</f>
        <v>1587</v>
      </c>
      <c r="I14" s="135">
        <f>+IFERROR(VLOOKUP($A14,Hoja6!$A$3:$O$1124,13,FALSE),"")</f>
        <v>0.46772767462422637</v>
      </c>
      <c r="J14" s="34">
        <f>+IFERROR(VLOOKUP($A14,Hoja6!$A$3:$O$1124,14,FALSE),"")</f>
        <v>3407</v>
      </c>
      <c r="K14" s="125">
        <f>+IFERROR(VLOOKUP($A14,Hoja6!$A$3:$O$1124,15,FALSE),"")</f>
        <v>1694</v>
      </c>
      <c r="L14" s="164">
        <f>+IFERROR(VLOOKUP($A14,Hoja6!$A$3:$P$1124,16,FALSE),"")</f>
        <v>0.49721162312885236</v>
      </c>
      <c r="M14" s="34">
        <f>+IFERROR(VLOOKUP($A14,Hoja6!$A$3:$Y$1124,17,FALSE),"")</f>
        <v>3354</v>
      </c>
      <c r="N14" s="125">
        <f>+IFERROR(VLOOKUP($A14,Hoja6!$A$3:$Y$1124,18,FALSE),"")</f>
        <v>1683</v>
      </c>
      <c r="O14" s="164">
        <f>+IFERROR(VLOOKUP($A14,Hoja6!$A$3:$Y$1124,19,FALSE),"")</f>
        <v>0.50178890876565296</v>
      </c>
      <c r="P14" s="34">
        <f>+IFERROR(VLOOKUP($A14,Hoja6!$A$3:$Y$1124,20,FALSE),"")</f>
        <v>3477</v>
      </c>
      <c r="Q14" s="125">
        <f>+IFERROR(VLOOKUP($A14,Hoja6!$A$3:$Y$1124,21,FALSE),"")</f>
        <v>1739</v>
      </c>
      <c r="R14" s="164">
        <f>+IFERROR(VLOOKUP($A14,Hoja6!$A$3:$Y$1124,22,FALSE),"")</f>
        <v>0.50014380212827148</v>
      </c>
      <c r="S14" s="34">
        <f>+IFERROR(VLOOKUP($A14,Hoja6!$A$3:$ZY$1124,23,FALSE),"")</f>
        <v>3492</v>
      </c>
      <c r="T14" s="125">
        <f>+IFERROR(VLOOKUP($A14,Hoja6!$A$3:$ZY$1124,24,FALSE),"")</f>
        <v>1534</v>
      </c>
      <c r="U14" s="273">
        <f>+IFERROR(VLOOKUP($A14,Hoja6!$A$3:$ZY$1124,25,FALSE),"")</f>
        <v>0.43928980526918671</v>
      </c>
    </row>
    <row r="15" spans="1:21" ht="15" x14ac:dyDescent="0.25">
      <c r="A15" s="121">
        <v>2</v>
      </c>
      <c r="B15" s="33">
        <f>+IFERROR(VLOOKUP($A15,Hoja6!$A$3:$O$1124,3,FALSE),"")</f>
        <v>70110</v>
      </c>
      <c r="C15" s="33" t="str">
        <f>+UPPER(IFERROR(VLOOKUP($A15,Hoja6!$A$3:$O$1124,4,FALSE),""))</f>
        <v>BUENAVISTA</v>
      </c>
      <c r="D15" s="34">
        <f>+IFERROR(VLOOKUP($A15,Hoja6!$A$3:$O$1124,8,FALSE),"")</f>
        <v>105</v>
      </c>
      <c r="E15" s="34">
        <f>+IFERROR(VLOOKUP($A15,Hoja6!$A$3:$O$1124,9,FALSE),"")</f>
        <v>35</v>
      </c>
      <c r="F15" s="135">
        <f>+IFERROR(VLOOKUP($A15,Hoja6!$A$3:$O$1124,10,FALSE),"")</f>
        <v>0.33333333333333331</v>
      </c>
      <c r="G15" s="34">
        <f>+IFERROR(VLOOKUP($A15,Hoja6!$A$3:$O$1124,11,FALSE),"")</f>
        <v>94</v>
      </c>
      <c r="H15" s="34">
        <f>+IFERROR(VLOOKUP($A15,Hoja6!$A$3:$O$1124,12,FALSE),"")</f>
        <v>29</v>
      </c>
      <c r="I15" s="135">
        <f>+IFERROR(VLOOKUP($A15,Hoja6!$A$3:$O$1124,13,FALSE),"")</f>
        <v>0.30851063829787234</v>
      </c>
      <c r="J15" s="34">
        <f>+IFERROR(VLOOKUP($A15,Hoja6!$A$3:$O$1124,14,FALSE),"")</f>
        <v>90</v>
      </c>
      <c r="K15" s="125">
        <f>+IFERROR(VLOOKUP($A15,Hoja6!$A$3:$O$1124,15,FALSE),"")</f>
        <v>33</v>
      </c>
      <c r="L15" s="164">
        <f>+IFERROR(VLOOKUP($A15,Hoja6!$A$3:$P$1124,16,FALSE),"")</f>
        <v>0.36666666666666664</v>
      </c>
      <c r="M15" s="34">
        <f>+IFERROR(VLOOKUP($A15,Hoja6!$A$3:$Y$1124,17,FALSE),"")</f>
        <v>93</v>
      </c>
      <c r="N15" s="125">
        <f>+IFERROR(VLOOKUP($A15,Hoja6!$A$3:$Y$1124,18,FALSE),"")</f>
        <v>34</v>
      </c>
      <c r="O15" s="164">
        <f>+IFERROR(VLOOKUP($A15,Hoja6!$A$3:$Y$1124,19,FALSE),"")</f>
        <v>0.36559139784946237</v>
      </c>
      <c r="P15" s="34">
        <f>+IFERROR(VLOOKUP($A15,Hoja6!$A$3:$Y$1124,20,FALSE),"")</f>
        <v>97</v>
      </c>
      <c r="Q15" s="125">
        <f>+IFERROR(VLOOKUP($A15,Hoja6!$A$3:$Y$1124,21,FALSE),"")</f>
        <v>21</v>
      </c>
      <c r="R15" s="164">
        <f>+IFERROR(VLOOKUP($A15,Hoja6!$A$3:$Y$1124,22,FALSE),"")</f>
        <v>0.21649484536082475</v>
      </c>
      <c r="S15" s="34">
        <f>+IFERROR(VLOOKUP($A15,Hoja6!$A$3:$ZY$1124,23,FALSE),"")</f>
        <v>104</v>
      </c>
      <c r="T15" s="125">
        <f>+IFERROR(VLOOKUP($A15,Hoja6!$A$3:$ZY$1124,24,FALSE),"")</f>
        <v>39</v>
      </c>
      <c r="U15" s="273">
        <f>+IFERROR(VLOOKUP($A15,Hoja6!$A$3:$ZY$1124,25,FALSE),"")</f>
        <v>0.375</v>
      </c>
    </row>
    <row r="16" spans="1:21" ht="15" x14ac:dyDescent="0.25">
      <c r="A16" s="121">
        <v>3</v>
      </c>
      <c r="B16" s="33">
        <f>+IFERROR(VLOOKUP($A16,Hoja6!$A$3:$O$1124,3,FALSE),"")</f>
        <v>70124</v>
      </c>
      <c r="C16" s="33" t="str">
        <f>+UPPER(IFERROR(VLOOKUP($A16,Hoja6!$A$3:$O$1124,4,FALSE),""))</f>
        <v>CAIMITO</v>
      </c>
      <c r="D16" s="34">
        <f>+IFERROR(VLOOKUP($A16,Hoja6!$A$3:$O$1124,8,FALSE),"")</f>
        <v>113</v>
      </c>
      <c r="E16" s="34">
        <f>+IFERROR(VLOOKUP($A16,Hoja6!$A$3:$O$1124,9,FALSE),"")</f>
        <v>11</v>
      </c>
      <c r="F16" s="135">
        <f>+IFERROR(VLOOKUP($A16,Hoja6!$A$3:$O$1124,10,FALSE),"")</f>
        <v>9.7345132743362831E-2</v>
      </c>
      <c r="G16" s="34">
        <f>+IFERROR(VLOOKUP($A16,Hoja6!$A$3:$O$1124,11,FALSE),"")</f>
        <v>141</v>
      </c>
      <c r="H16" s="34">
        <f>+IFERROR(VLOOKUP($A16,Hoja6!$A$3:$O$1124,12,FALSE),"")</f>
        <v>15</v>
      </c>
      <c r="I16" s="135">
        <f>+IFERROR(VLOOKUP($A16,Hoja6!$A$3:$O$1124,13,FALSE),"")</f>
        <v>0.10638297872340426</v>
      </c>
      <c r="J16" s="34">
        <f>+IFERROR(VLOOKUP($A16,Hoja6!$A$3:$O$1124,14,FALSE),"")</f>
        <v>138</v>
      </c>
      <c r="K16" s="125">
        <f>+IFERROR(VLOOKUP($A16,Hoja6!$A$3:$O$1124,15,FALSE),"")</f>
        <v>19</v>
      </c>
      <c r="L16" s="164">
        <f>+IFERROR(VLOOKUP($A16,Hoja6!$A$3:$P$1124,16,FALSE),"")</f>
        <v>0.13768115942028986</v>
      </c>
      <c r="M16" s="34">
        <f>+IFERROR(VLOOKUP($A16,Hoja6!$A$3:$Y$1124,17,FALSE),"")</f>
        <v>121</v>
      </c>
      <c r="N16" s="125">
        <f>+IFERROR(VLOOKUP($A16,Hoja6!$A$3:$Y$1124,18,FALSE),"")</f>
        <v>19</v>
      </c>
      <c r="O16" s="164">
        <f>+IFERROR(VLOOKUP($A16,Hoja6!$A$3:$Y$1124,19,FALSE),"")</f>
        <v>0.15702479338842976</v>
      </c>
      <c r="P16" s="34">
        <f>+IFERROR(VLOOKUP($A16,Hoja6!$A$3:$Y$1124,20,FALSE),"")</f>
        <v>154</v>
      </c>
      <c r="Q16" s="125">
        <f>+IFERROR(VLOOKUP($A16,Hoja6!$A$3:$Y$1124,21,FALSE),"")</f>
        <v>12</v>
      </c>
      <c r="R16" s="164">
        <f>+IFERROR(VLOOKUP($A16,Hoja6!$A$3:$Y$1124,22,FALSE),"")</f>
        <v>7.792207792207792E-2</v>
      </c>
      <c r="S16" s="34">
        <f>+IFERROR(VLOOKUP($A16,Hoja6!$A$3:$ZY$1124,23,FALSE),"")</f>
        <v>158</v>
      </c>
      <c r="T16" s="125">
        <f>+IFERROR(VLOOKUP($A16,Hoja6!$A$3:$ZY$1124,24,FALSE),"")</f>
        <v>19</v>
      </c>
      <c r="U16" s="273">
        <f>+IFERROR(VLOOKUP($A16,Hoja6!$A$3:$ZY$1124,25,FALSE),"")</f>
        <v>0.12025316455696203</v>
      </c>
    </row>
    <row r="17" spans="1:21" ht="15" x14ac:dyDescent="0.25">
      <c r="A17" s="121">
        <v>4</v>
      </c>
      <c r="B17" s="33">
        <f>+IFERROR(VLOOKUP($A17,Hoja6!$A$3:$O$1124,3,FALSE),"")</f>
        <v>70204</v>
      </c>
      <c r="C17" s="33" t="str">
        <f>+UPPER(IFERROR(VLOOKUP($A17,Hoja6!$A$3:$O$1124,4,FALSE),""))</f>
        <v>COLOSO</v>
      </c>
      <c r="D17" s="34">
        <f>+IFERROR(VLOOKUP($A17,Hoja6!$A$3:$O$1124,8,FALSE),"")</f>
        <v>34</v>
      </c>
      <c r="E17" s="34">
        <f>+IFERROR(VLOOKUP($A17,Hoja6!$A$3:$O$1124,9,FALSE),"")</f>
        <v>6</v>
      </c>
      <c r="F17" s="135">
        <f>+IFERROR(VLOOKUP($A17,Hoja6!$A$3:$O$1124,10,FALSE),"")</f>
        <v>0.17647058823529413</v>
      </c>
      <c r="G17" s="34">
        <f>+IFERROR(VLOOKUP($A17,Hoja6!$A$3:$O$1124,11,FALSE),"")</f>
        <v>70</v>
      </c>
      <c r="H17" s="34">
        <f>+IFERROR(VLOOKUP($A17,Hoja6!$A$3:$O$1124,12,FALSE),"")</f>
        <v>29</v>
      </c>
      <c r="I17" s="135">
        <f>+IFERROR(VLOOKUP($A17,Hoja6!$A$3:$O$1124,13,FALSE),"")</f>
        <v>0.41428571428571431</v>
      </c>
      <c r="J17" s="34">
        <f>+IFERROR(VLOOKUP($A17,Hoja6!$A$3:$O$1124,14,FALSE),"")</f>
        <v>72</v>
      </c>
      <c r="K17" s="125">
        <f>+IFERROR(VLOOKUP($A17,Hoja6!$A$3:$O$1124,15,FALSE),"")</f>
        <v>24</v>
      </c>
      <c r="L17" s="164">
        <f>+IFERROR(VLOOKUP($A17,Hoja6!$A$3:$P$1124,16,FALSE),"")</f>
        <v>0.33333333333333331</v>
      </c>
      <c r="M17" s="34">
        <f>+IFERROR(VLOOKUP($A17,Hoja6!$A$3:$Y$1124,17,FALSE),"")</f>
        <v>64</v>
      </c>
      <c r="N17" s="125">
        <f>+IFERROR(VLOOKUP($A17,Hoja6!$A$3:$Y$1124,18,FALSE),"")</f>
        <v>24</v>
      </c>
      <c r="O17" s="164">
        <f>+IFERROR(VLOOKUP($A17,Hoja6!$A$3:$Y$1124,19,FALSE),"")</f>
        <v>0.375</v>
      </c>
      <c r="P17" s="34">
        <f>+IFERROR(VLOOKUP($A17,Hoja6!$A$3:$Y$1124,20,FALSE),"")</f>
        <v>73</v>
      </c>
      <c r="Q17" s="125">
        <f>+IFERROR(VLOOKUP($A17,Hoja6!$A$3:$Y$1124,21,FALSE),"")</f>
        <v>15</v>
      </c>
      <c r="R17" s="164">
        <f>+IFERROR(VLOOKUP($A17,Hoja6!$A$3:$Y$1124,22,FALSE),"")</f>
        <v>0.20547945205479451</v>
      </c>
      <c r="S17" s="34">
        <f>+IFERROR(VLOOKUP($A17,Hoja6!$A$3:$ZY$1124,23,FALSE),"")</f>
        <v>96</v>
      </c>
      <c r="T17" s="125">
        <f>+IFERROR(VLOOKUP($A17,Hoja6!$A$3:$ZY$1124,24,FALSE),"")</f>
        <v>37</v>
      </c>
      <c r="U17" s="273">
        <f>+IFERROR(VLOOKUP($A17,Hoja6!$A$3:$ZY$1124,25,FALSE),"")</f>
        <v>0.38541666666666669</v>
      </c>
    </row>
    <row r="18" spans="1:21" ht="15" x14ac:dyDescent="0.25">
      <c r="A18" s="121">
        <v>5</v>
      </c>
      <c r="B18" s="33">
        <f>+IFERROR(VLOOKUP($A18,Hoja6!$A$3:$O$1124,3,FALSE),"")</f>
        <v>70215</v>
      </c>
      <c r="C18" s="33" t="str">
        <f>+UPPER(IFERROR(VLOOKUP($A18,Hoja6!$A$3:$O$1124,4,FALSE),""))</f>
        <v>COROZAL  (3)</v>
      </c>
      <c r="D18" s="34">
        <f>+IFERROR(VLOOKUP($A18,Hoja6!$A$3:$O$1124,8,FALSE),"")</f>
        <v>895</v>
      </c>
      <c r="E18" s="34">
        <f>+IFERROR(VLOOKUP($A18,Hoja6!$A$3:$O$1124,9,FALSE),"")</f>
        <v>355</v>
      </c>
      <c r="F18" s="135">
        <f>+IFERROR(VLOOKUP($A18,Hoja6!$A$3:$O$1124,10,FALSE),"")</f>
        <v>0.39664804469273746</v>
      </c>
      <c r="G18" s="34">
        <f>+IFERROR(VLOOKUP($A18,Hoja6!$A$3:$O$1124,11,FALSE),"")</f>
        <v>893</v>
      </c>
      <c r="H18" s="34">
        <f>+IFERROR(VLOOKUP($A18,Hoja6!$A$3:$O$1124,12,FALSE),"")</f>
        <v>348</v>
      </c>
      <c r="I18" s="135">
        <f>+IFERROR(VLOOKUP($A18,Hoja6!$A$3:$O$1124,13,FALSE),"")</f>
        <v>0.38969764837625981</v>
      </c>
      <c r="J18" s="34">
        <f>+IFERROR(VLOOKUP($A18,Hoja6!$A$3:$O$1124,14,FALSE),"")</f>
        <v>859</v>
      </c>
      <c r="K18" s="125">
        <f>+IFERROR(VLOOKUP($A18,Hoja6!$A$3:$O$1124,15,FALSE),"")</f>
        <v>386</v>
      </c>
      <c r="L18" s="164">
        <f>+IFERROR(VLOOKUP($A18,Hoja6!$A$3:$P$1124,16,FALSE),"")</f>
        <v>0.44935972060535506</v>
      </c>
      <c r="M18" s="34">
        <f>+IFERROR(VLOOKUP($A18,Hoja6!$A$3:$Y$1124,17,FALSE),"")</f>
        <v>824</v>
      </c>
      <c r="N18" s="125">
        <f>+IFERROR(VLOOKUP($A18,Hoja6!$A$3:$Y$1124,18,FALSE),"")</f>
        <v>385</v>
      </c>
      <c r="O18" s="164">
        <f>+IFERROR(VLOOKUP($A18,Hoja6!$A$3:$Y$1124,19,FALSE),"")</f>
        <v>0.46723300970873788</v>
      </c>
      <c r="P18" s="34">
        <f>+IFERROR(VLOOKUP($A18,Hoja6!$A$3:$Y$1124,20,FALSE),"")</f>
        <v>835</v>
      </c>
      <c r="Q18" s="125">
        <f>+IFERROR(VLOOKUP($A18,Hoja6!$A$3:$Y$1124,21,FALSE),"")</f>
        <v>371</v>
      </c>
      <c r="R18" s="164">
        <f>+IFERROR(VLOOKUP($A18,Hoja6!$A$3:$Y$1124,22,FALSE),"")</f>
        <v>0.44431137724550901</v>
      </c>
      <c r="S18" s="34">
        <f>+IFERROR(VLOOKUP($A18,Hoja6!$A$3:$ZY$1124,23,FALSE),"")</f>
        <v>819</v>
      </c>
      <c r="T18" s="125">
        <f>+IFERROR(VLOOKUP($A18,Hoja6!$A$3:$ZY$1124,24,FALSE),"")</f>
        <v>346</v>
      </c>
      <c r="U18" s="273">
        <f>+IFERROR(VLOOKUP($A18,Hoja6!$A$3:$ZY$1124,25,FALSE),"")</f>
        <v>0.42246642246642246</v>
      </c>
    </row>
    <row r="19" spans="1:21" ht="15" x14ac:dyDescent="0.25">
      <c r="A19" s="121">
        <v>6</v>
      </c>
      <c r="B19" s="33">
        <f>+IFERROR(VLOOKUP($A19,Hoja6!$A$3:$O$1124,3,FALSE),"")</f>
        <v>70221</v>
      </c>
      <c r="C19" s="33" t="str">
        <f>+UPPER(IFERROR(VLOOKUP($A19,Hoja6!$A$3:$O$1124,4,FALSE),""))</f>
        <v>COVEÑAS</v>
      </c>
      <c r="D19" s="34">
        <f>+IFERROR(VLOOKUP($A19,Hoja6!$A$3:$O$1124,8,FALSE),"")</f>
        <v>211</v>
      </c>
      <c r="E19" s="34">
        <f>+IFERROR(VLOOKUP($A19,Hoja6!$A$3:$O$1124,9,FALSE),"")</f>
        <v>39</v>
      </c>
      <c r="F19" s="135">
        <f>+IFERROR(VLOOKUP($A19,Hoja6!$A$3:$O$1124,10,FALSE),"")</f>
        <v>0.18483412322274881</v>
      </c>
      <c r="G19" s="34">
        <f>+IFERROR(VLOOKUP($A19,Hoja6!$A$3:$O$1124,11,FALSE),"")</f>
        <v>156</v>
      </c>
      <c r="H19" s="34">
        <f>+IFERROR(VLOOKUP($A19,Hoja6!$A$3:$O$1124,12,FALSE),"")</f>
        <v>42</v>
      </c>
      <c r="I19" s="135">
        <f>+IFERROR(VLOOKUP($A19,Hoja6!$A$3:$O$1124,13,FALSE),"")</f>
        <v>0.26923076923076922</v>
      </c>
      <c r="J19" s="34">
        <f>+IFERROR(VLOOKUP($A19,Hoja6!$A$3:$O$1124,14,FALSE),"")</f>
        <v>209</v>
      </c>
      <c r="K19" s="125">
        <f>+IFERROR(VLOOKUP($A19,Hoja6!$A$3:$O$1124,15,FALSE),"")</f>
        <v>55</v>
      </c>
      <c r="L19" s="164">
        <f>+IFERROR(VLOOKUP($A19,Hoja6!$A$3:$P$1124,16,FALSE),"")</f>
        <v>0.26315789473684209</v>
      </c>
      <c r="M19" s="34">
        <f>+IFERROR(VLOOKUP($A19,Hoja6!$A$3:$Y$1124,17,FALSE),"")</f>
        <v>198</v>
      </c>
      <c r="N19" s="125">
        <f>+IFERROR(VLOOKUP($A19,Hoja6!$A$3:$Y$1124,18,FALSE),"")</f>
        <v>63</v>
      </c>
      <c r="O19" s="164">
        <f>+IFERROR(VLOOKUP($A19,Hoja6!$A$3:$Y$1124,19,FALSE),"")</f>
        <v>0.31818181818181818</v>
      </c>
      <c r="P19" s="34">
        <f>+IFERROR(VLOOKUP($A19,Hoja6!$A$3:$Y$1124,20,FALSE),"")</f>
        <v>187</v>
      </c>
      <c r="Q19" s="125">
        <f>+IFERROR(VLOOKUP($A19,Hoja6!$A$3:$Y$1124,21,FALSE),"")</f>
        <v>49</v>
      </c>
      <c r="R19" s="164">
        <f>+IFERROR(VLOOKUP($A19,Hoja6!$A$3:$Y$1124,22,FALSE),"")</f>
        <v>0.26203208556149732</v>
      </c>
      <c r="S19" s="34">
        <f>+IFERROR(VLOOKUP($A19,Hoja6!$A$3:$ZY$1124,23,FALSE),"")</f>
        <v>190</v>
      </c>
      <c r="T19" s="125">
        <f>+IFERROR(VLOOKUP($A19,Hoja6!$A$3:$ZY$1124,24,FALSE),"")</f>
        <v>52</v>
      </c>
      <c r="U19" s="273">
        <f>+IFERROR(VLOOKUP($A19,Hoja6!$A$3:$ZY$1124,25,FALSE),"")</f>
        <v>0.27368421052631581</v>
      </c>
    </row>
    <row r="20" spans="1:21" ht="15" x14ac:dyDescent="0.25">
      <c r="A20" s="121">
        <v>7</v>
      </c>
      <c r="B20" s="33">
        <f>+IFERROR(VLOOKUP($A20,Hoja6!$A$3:$O$1124,3,FALSE),"")</f>
        <v>70230</v>
      </c>
      <c r="C20" s="33" t="str">
        <f>+UPPER(IFERROR(VLOOKUP($A20,Hoja6!$A$3:$O$1124,4,FALSE),""))</f>
        <v>CHALÁN</v>
      </c>
      <c r="D20" s="34">
        <f>+IFERROR(VLOOKUP($A20,Hoja6!$A$3:$O$1124,8,FALSE),"")</f>
        <v>58</v>
      </c>
      <c r="E20" s="34">
        <f>+IFERROR(VLOOKUP($A20,Hoja6!$A$3:$O$1124,9,FALSE),"")</f>
        <v>14</v>
      </c>
      <c r="F20" s="135">
        <f>+IFERROR(VLOOKUP($A20,Hoja6!$A$3:$O$1124,10,FALSE),"")</f>
        <v>0.2413793103448276</v>
      </c>
      <c r="G20" s="34">
        <f>+IFERROR(VLOOKUP($A20,Hoja6!$A$3:$O$1124,11,FALSE),"")</f>
        <v>33</v>
      </c>
      <c r="H20" s="34">
        <f>+IFERROR(VLOOKUP($A20,Hoja6!$A$3:$O$1124,12,FALSE),"")</f>
        <v>9</v>
      </c>
      <c r="I20" s="135">
        <f>+IFERROR(VLOOKUP($A20,Hoja6!$A$3:$O$1124,13,FALSE),"")</f>
        <v>0.27272727272727271</v>
      </c>
      <c r="J20" s="34">
        <f>+IFERROR(VLOOKUP($A20,Hoja6!$A$3:$O$1124,14,FALSE),"")</f>
        <v>50</v>
      </c>
      <c r="K20" s="125">
        <f>+IFERROR(VLOOKUP($A20,Hoja6!$A$3:$O$1124,15,FALSE),"")</f>
        <v>11</v>
      </c>
      <c r="L20" s="164">
        <f>+IFERROR(VLOOKUP($A20,Hoja6!$A$3:$P$1124,16,FALSE),"")</f>
        <v>0.22</v>
      </c>
      <c r="M20" s="34">
        <f>+IFERROR(VLOOKUP($A20,Hoja6!$A$3:$Y$1124,17,FALSE),"")</f>
        <v>63</v>
      </c>
      <c r="N20" s="125">
        <f>+IFERROR(VLOOKUP($A20,Hoja6!$A$3:$Y$1124,18,FALSE),"")</f>
        <v>19</v>
      </c>
      <c r="O20" s="164">
        <f>+IFERROR(VLOOKUP($A20,Hoja6!$A$3:$Y$1124,19,FALSE),"")</f>
        <v>0.30158730158730157</v>
      </c>
      <c r="P20" s="34">
        <f>+IFERROR(VLOOKUP($A20,Hoja6!$A$3:$Y$1124,20,FALSE),"")</f>
        <v>61</v>
      </c>
      <c r="Q20" s="125">
        <f>+IFERROR(VLOOKUP($A20,Hoja6!$A$3:$Y$1124,21,FALSE),"")</f>
        <v>9</v>
      </c>
      <c r="R20" s="164">
        <f>+IFERROR(VLOOKUP($A20,Hoja6!$A$3:$Y$1124,22,FALSE),"")</f>
        <v>0.14754098360655737</v>
      </c>
      <c r="S20" s="34">
        <f>+IFERROR(VLOOKUP($A20,Hoja6!$A$3:$ZY$1124,23,FALSE),"")</f>
        <v>48</v>
      </c>
      <c r="T20" s="125">
        <f>+IFERROR(VLOOKUP($A20,Hoja6!$A$3:$ZY$1124,24,FALSE),"")</f>
        <v>9</v>
      </c>
      <c r="U20" s="273">
        <f>+IFERROR(VLOOKUP($A20,Hoja6!$A$3:$ZY$1124,25,FALSE),"")</f>
        <v>0.1875</v>
      </c>
    </row>
    <row r="21" spans="1:21" ht="15" x14ac:dyDescent="0.25">
      <c r="A21" s="121">
        <v>8</v>
      </c>
      <c r="B21" s="33">
        <f>+IFERROR(VLOOKUP($A21,Hoja6!$A$3:$O$1124,3,FALSE),"")</f>
        <v>70233</v>
      </c>
      <c r="C21" s="33" t="str">
        <f>+UPPER(IFERROR(VLOOKUP($A21,Hoja6!$A$3:$O$1124,4,FALSE),""))</f>
        <v>EL ROBLE</v>
      </c>
      <c r="D21" s="34">
        <f>+IFERROR(VLOOKUP($A21,Hoja6!$A$3:$O$1124,8,FALSE),"")</f>
        <v>131</v>
      </c>
      <c r="E21" s="34">
        <f>+IFERROR(VLOOKUP($A21,Hoja6!$A$3:$O$1124,9,FALSE),"")</f>
        <v>29</v>
      </c>
      <c r="F21" s="135">
        <f>+IFERROR(VLOOKUP($A21,Hoja6!$A$3:$O$1124,10,FALSE),"")</f>
        <v>0.22137404580152673</v>
      </c>
      <c r="G21" s="34">
        <f>+IFERROR(VLOOKUP($A21,Hoja6!$A$3:$O$1124,11,FALSE),"")</f>
        <v>103</v>
      </c>
      <c r="H21" s="34">
        <f>+IFERROR(VLOOKUP($A21,Hoja6!$A$3:$O$1124,12,FALSE),"")</f>
        <v>23</v>
      </c>
      <c r="I21" s="135">
        <f>+IFERROR(VLOOKUP($A21,Hoja6!$A$3:$O$1124,13,FALSE),"")</f>
        <v>0.22330097087378642</v>
      </c>
      <c r="J21" s="34">
        <f>+IFERROR(VLOOKUP($A21,Hoja6!$A$3:$O$1124,14,FALSE),"")</f>
        <v>114</v>
      </c>
      <c r="K21" s="125">
        <f>+IFERROR(VLOOKUP($A21,Hoja6!$A$3:$O$1124,15,FALSE),"")</f>
        <v>22</v>
      </c>
      <c r="L21" s="164">
        <f>+IFERROR(VLOOKUP($A21,Hoja6!$A$3:$P$1124,16,FALSE),"")</f>
        <v>0.19298245614035087</v>
      </c>
      <c r="M21" s="34">
        <f>+IFERROR(VLOOKUP($A21,Hoja6!$A$3:$Y$1124,17,FALSE),"")</f>
        <v>96</v>
      </c>
      <c r="N21" s="125">
        <f>+IFERROR(VLOOKUP($A21,Hoja6!$A$3:$Y$1124,18,FALSE),"")</f>
        <v>32</v>
      </c>
      <c r="O21" s="164">
        <f>+IFERROR(VLOOKUP($A21,Hoja6!$A$3:$Y$1124,19,FALSE),"")</f>
        <v>0.33333333333333331</v>
      </c>
      <c r="P21" s="34">
        <f>+IFERROR(VLOOKUP($A21,Hoja6!$A$3:$Y$1124,20,FALSE),"")</f>
        <v>116</v>
      </c>
      <c r="Q21" s="125">
        <f>+IFERROR(VLOOKUP($A21,Hoja6!$A$3:$Y$1124,21,FALSE),"")</f>
        <v>43</v>
      </c>
      <c r="R21" s="164">
        <f>+IFERROR(VLOOKUP($A21,Hoja6!$A$3:$Y$1124,22,FALSE),"")</f>
        <v>0.37068965517241381</v>
      </c>
      <c r="S21" s="34">
        <f>+IFERROR(VLOOKUP($A21,Hoja6!$A$3:$ZY$1124,23,FALSE),"")</f>
        <v>108</v>
      </c>
      <c r="T21" s="125">
        <f>+IFERROR(VLOOKUP($A21,Hoja6!$A$3:$ZY$1124,24,FALSE),"")</f>
        <v>35</v>
      </c>
      <c r="U21" s="273">
        <f>+IFERROR(VLOOKUP($A21,Hoja6!$A$3:$ZY$1124,25,FALSE),"")</f>
        <v>0.32407407407407407</v>
      </c>
    </row>
    <row r="22" spans="1:21" ht="15" x14ac:dyDescent="0.25">
      <c r="A22" s="121">
        <v>9</v>
      </c>
      <c r="B22" s="33">
        <f>+IFERROR(VLOOKUP($A22,Hoja6!$A$3:$O$1124,3,FALSE),"")</f>
        <v>70235</v>
      </c>
      <c r="C22" s="33" t="str">
        <f>+UPPER(IFERROR(VLOOKUP($A22,Hoja6!$A$3:$O$1124,4,FALSE),""))</f>
        <v>GALERAS</v>
      </c>
      <c r="D22" s="34">
        <f>+IFERROR(VLOOKUP($A22,Hoja6!$A$3:$O$1124,8,FALSE),"")</f>
        <v>251</v>
      </c>
      <c r="E22" s="34">
        <f>+IFERROR(VLOOKUP($A22,Hoja6!$A$3:$O$1124,9,FALSE),"")</f>
        <v>73</v>
      </c>
      <c r="F22" s="135">
        <f>+IFERROR(VLOOKUP($A22,Hoja6!$A$3:$O$1124,10,FALSE),"")</f>
        <v>0.2908366533864542</v>
      </c>
      <c r="G22" s="34">
        <f>+IFERROR(VLOOKUP($A22,Hoja6!$A$3:$O$1124,11,FALSE),"")</f>
        <v>266</v>
      </c>
      <c r="H22" s="34">
        <f>+IFERROR(VLOOKUP($A22,Hoja6!$A$3:$O$1124,12,FALSE),"")</f>
        <v>73</v>
      </c>
      <c r="I22" s="135">
        <f>+IFERROR(VLOOKUP($A22,Hoja6!$A$3:$O$1124,13,FALSE),"")</f>
        <v>0.27443609022556392</v>
      </c>
      <c r="J22" s="34">
        <f>+IFERROR(VLOOKUP($A22,Hoja6!$A$3:$O$1124,14,FALSE),"")</f>
        <v>243</v>
      </c>
      <c r="K22" s="125">
        <f>+IFERROR(VLOOKUP($A22,Hoja6!$A$3:$O$1124,15,FALSE),"")</f>
        <v>80</v>
      </c>
      <c r="L22" s="164">
        <f>+IFERROR(VLOOKUP($A22,Hoja6!$A$3:$P$1124,16,FALSE),"")</f>
        <v>0.32921810699588477</v>
      </c>
      <c r="M22" s="34">
        <f>+IFERROR(VLOOKUP($A22,Hoja6!$A$3:$Y$1124,17,FALSE),"")</f>
        <v>266</v>
      </c>
      <c r="N22" s="125">
        <f>+IFERROR(VLOOKUP($A22,Hoja6!$A$3:$Y$1124,18,FALSE),"")</f>
        <v>83</v>
      </c>
      <c r="O22" s="164">
        <f>+IFERROR(VLOOKUP($A22,Hoja6!$A$3:$Y$1124,19,FALSE),"")</f>
        <v>0.31203007518796994</v>
      </c>
      <c r="P22" s="34">
        <f>+IFERROR(VLOOKUP($A22,Hoja6!$A$3:$Y$1124,20,FALSE),"")</f>
        <v>234</v>
      </c>
      <c r="Q22" s="125">
        <f>+IFERROR(VLOOKUP($A22,Hoja6!$A$3:$Y$1124,21,FALSE),"")</f>
        <v>67</v>
      </c>
      <c r="R22" s="164">
        <f>+IFERROR(VLOOKUP($A22,Hoja6!$A$3:$Y$1124,22,FALSE),"")</f>
        <v>0.28632478632478631</v>
      </c>
      <c r="S22" s="34">
        <f>+IFERROR(VLOOKUP($A22,Hoja6!$A$3:$ZY$1124,23,FALSE),"")</f>
        <v>255</v>
      </c>
      <c r="T22" s="125">
        <f>+IFERROR(VLOOKUP($A22,Hoja6!$A$3:$ZY$1124,24,FALSE),"")</f>
        <v>47</v>
      </c>
      <c r="U22" s="273">
        <f>+IFERROR(VLOOKUP($A22,Hoja6!$A$3:$ZY$1124,25,FALSE),"")</f>
        <v>0.18431372549019609</v>
      </c>
    </row>
    <row r="23" spans="1:21" ht="15" x14ac:dyDescent="0.25">
      <c r="A23" s="121">
        <v>10</v>
      </c>
      <c r="B23" s="33">
        <f>+IFERROR(VLOOKUP($A23,Hoja6!$A$3:$O$1124,3,FALSE),"")</f>
        <v>70265</v>
      </c>
      <c r="C23" s="33" t="str">
        <f>+UPPER(IFERROR(VLOOKUP($A23,Hoja6!$A$3:$O$1124,4,FALSE),""))</f>
        <v>GUARANDA</v>
      </c>
      <c r="D23" s="34">
        <f>+IFERROR(VLOOKUP($A23,Hoja6!$A$3:$O$1124,8,FALSE),"")</f>
        <v>131</v>
      </c>
      <c r="E23" s="34">
        <f>+IFERROR(VLOOKUP($A23,Hoja6!$A$3:$O$1124,9,FALSE),"")</f>
        <v>37</v>
      </c>
      <c r="F23" s="135">
        <f>+IFERROR(VLOOKUP($A23,Hoja6!$A$3:$O$1124,10,FALSE),"")</f>
        <v>0.28244274809160308</v>
      </c>
      <c r="G23" s="34">
        <f>+IFERROR(VLOOKUP($A23,Hoja6!$A$3:$O$1124,11,FALSE),"")</f>
        <v>142</v>
      </c>
      <c r="H23" s="34">
        <f>+IFERROR(VLOOKUP($A23,Hoja6!$A$3:$O$1124,12,FALSE),"")</f>
        <v>30</v>
      </c>
      <c r="I23" s="135">
        <f>+IFERROR(VLOOKUP($A23,Hoja6!$A$3:$O$1124,13,FALSE),"")</f>
        <v>0.21126760563380281</v>
      </c>
      <c r="J23" s="34">
        <f>+IFERROR(VLOOKUP($A23,Hoja6!$A$3:$O$1124,14,FALSE),"")</f>
        <v>171</v>
      </c>
      <c r="K23" s="125">
        <f>+IFERROR(VLOOKUP($A23,Hoja6!$A$3:$O$1124,15,FALSE),"")</f>
        <v>31</v>
      </c>
      <c r="L23" s="164">
        <f>+IFERROR(VLOOKUP($A23,Hoja6!$A$3:$P$1124,16,FALSE),"")</f>
        <v>0.18128654970760233</v>
      </c>
      <c r="M23" s="34">
        <f>+IFERROR(VLOOKUP($A23,Hoja6!$A$3:$Y$1124,17,FALSE),"")</f>
        <v>104</v>
      </c>
      <c r="N23" s="125">
        <f>+IFERROR(VLOOKUP($A23,Hoja6!$A$3:$Y$1124,18,FALSE),"")</f>
        <v>21</v>
      </c>
      <c r="O23" s="164">
        <f>+IFERROR(VLOOKUP($A23,Hoja6!$A$3:$Y$1124,19,FALSE),"")</f>
        <v>0.20192307692307693</v>
      </c>
      <c r="P23" s="34">
        <f>+IFERROR(VLOOKUP($A23,Hoja6!$A$3:$Y$1124,20,FALSE),"")</f>
        <v>117</v>
      </c>
      <c r="Q23" s="125">
        <f>+IFERROR(VLOOKUP($A23,Hoja6!$A$3:$Y$1124,21,FALSE),"")</f>
        <v>23</v>
      </c>
      <c r="R23" s="164">
        <f>+IFERROR(VLOOKUP($A23,Hoja6!$A$3:$Y$1124,22,FALSE),"")</f>
        <v>0.19658119658119658</v>
      </c>
      <c r="S23" s="34">
        <f>+IFERROR(VLOOKUP($A23,Hoja6!$A$3:$ZY$1124,23,FALSE),"")</f>
        <v>123</v>
      </c>
      <c r="T23" s="125">
        <f>+IFERROR(VLOOKUP($A23,Hoja6!$A$3:$ZY$1124,24,FALSE),"")</f>
        <v>32</v>
      </c>
      <c r="U23" s="273">
        <f>+IFERROR(VLOOKUP($A23,Hoja6!$A$3:$ZY$1124,25,FALSE),"")</f>
        <v>0.26016260162601629</v>
      </c>
    </row>
    <row r="24" spans="1:21" ht="15" x14ac:dyDescent="0.25">
      <c r="A24" s="121">
        <v>11</v>
      </c>
      <c r="B24" s="33">
        <f>+IFERROR(VLOOKUP($A24,Hoja6!$A$3:$O$1124,3,FALSE),"")</f>
        <v>70400</v>
      </c>
      <c r="C24" s="33" t="str">
        <f>+UPPER(IFERROR(VLOOKUP($A24,Hoja6!$A$3:$O$1124,4,FALSE),""))</f>
        <v>LA UNIÓN</v>
      </c>
      <c r="D24" s="34">
        <f>+IFERROR(VLOOKUP($A24,Hoja6!$A$3:$O$1124,8,FALSE),"")</f>
        <v>153</v>
      </c>
      <c r="E24" s="34">
        <f>+IFERROR(VLOOKUP($A24,Hoja6!$A$3:$O$1124,9,FALSE),"")</f>
        <v>40</v>
      </c>
      <c r="F24" s="135">
        <f>+IFERROR(VLOOKUP($A24,Hoja6!$A$3:$O$1124,10,FALSE),"")</f>
        <v>0.26143790849673204</v>
      </c>
      <c r="G24" s="34">
        <f>+IFERROR(VLOOKUP($A24,Hoja6!$A$3:$O$1124,11,FALSE),"")</f>
        <v>123</v>
      </c>
      <c r="H24" s="34">
        <f>+IFERROR(VLOOKUP($A24,Hoja6!$A$3:$O$1124,12,FALSE),"")</f>
        <v>33</v>
      </c>
      <c r="I24" s="135">
        <f>+IFERROR(VLOOKUP($A24,Hoja6!$A$3:$O$1124,13,FALSE),"")</f>
        <v>0.26829268292682928</v>
      </c>
      <c r="J24" s="34">
        <f>+IFERROR(VLOOKUP($A24,Hoja6!$A$3:$O$1124,14,FALSE),"")</f>
        <v>146</v>
      </c>
      <c r="K24" s="125">
        <f>+IFERROR(VLOOKUP($A24,Hoja6!$A$3:$O$1124,15,FALSE),"")</f>
        <v>35</v>
      </c>
      <c r="L24" s="164">
        <f>+IFERROR(VLOOKUP($A24,Hoja6!$A$3:$P$1124,16,FALSE),"")</f>
        <v>0.23972602739726026</v>
      </c>
      <c r="M24" s="34">
        <f>+IFERROR(VLOOKUP($A24,Hoja6!$A$3:$Y$1124,17,FALSE),"")</f>
        <v>159</v>
      </c>
      <c r="N24" s="125">
        <f>+IFERROR(VLOOKUP($A24,Hoja6!$A$3:$Y$1124,18,FALSE),"")</f>
        <v>30</v>
      </c>
      <c r="O24" s="164">
        <f>+IFERROR(VLOOKUP($A24,Hoja6!$A$3:$Y$1124,19,FALSE),"")</f>
        <v>0.18867924528301888</v>
      </c>
      <c r="P24" s="34">
        <f>+IFERROR(VLOOKUP($A24,Hoja6!$A$3:$Y$1124,20,FALSE),"")</f>
        <v>153</v>
      </c>
      <c r="Q24" s="125">
        <f>+IFERROR(VLOOKUP($A24,Hoja6!$A$3:$Y$1124,21,FALSE),"")</f>
        <v>33</v>
      </c>
      <c r="R24" s="164">
        <f>+IFERROR(VLOOKUP($A24,Hoja6!$A$3:$Y$1124,22,FALSE),"")</f>
        <v>0.21568627450980393</v>
      </c>
      <c r="S24" s="34">
        <f>+IFERROR(VLOOKUP($A24,Hoja6!$A$3:$ZY$1124,23,FALSE),"")</f>
        <v>147</v>
      </c>
      <c r="T24" s="125">
        <f>+IFERROR(VLOOKUP($A24,Hoja6!$A$3:$ZY$1124,24,FALSE),"")</f>
        <v>29</v>
      </c>
      <c r="U24" s="273">
        <f>+IFERROR(VLOOKUP($A24,Hoja6!$A$3:$ZY$1124,25,FALSE),"")</f>
        <v>0.19727891156462585</v>
      </c>
    </row>
    <row r="25" spans="1:21" ht="15" x14ac:dyDescent="0.25">
      <c r="A25" s="121">
        <v>12</v>
      </c>
      <c r="B25" s="33">
        <f>+IFERROR(VLOOKUP($A25,Hoja6!$A$3:$O$1124,3,FALSE),"")</f>
        <v>70418</v>
      </c>
      <c r="C25" s="33" t="str">
        <f>+UPPER(IFERROR(VLOOKUP($A25,Hoja6!$A$3:$O$1124,4,FALSE),""))</f>
        <v>LOS PALMITOS</v>
      </c>
      <c r="D25" s="34">
        <f>+IFERROR(VLOOKUP($A25,Hoja6!$A$3:$O$1124,8,FALSE),"")</f>
        <v>293</v>
      </c>
      <c r="E25" s="34">
        <f>+IFERROR(VLOOKUP($A25,Hoja6!$A$3:$O$1124,9,FALSE),"")</f>
        <v>70</v>
      </c>
      <c r="F25" s="135">
        <f>+IFERROR(VLOOKUP($A25,Hoja6!$A$3:$O$1124,10,FALSE),"")</f>
        <v>0.23890784982935154</v>
      </c>
      <c r="G25" s="34">
        <f>+IFERROR(VLOOKUP($A25,Hoja6!$A$3:$O$1124,11,FALSE),"")</f>
        <v>291</v>
      </c>
      <c r="H25" s="34">
        <f>+IFERROR(VLOOKUP($A25,Hoja6!$A$3:$O$1124,12,FALSE),"")</f>
        <v>67</v>
      </c>
      <c r="I25" s="135">
        <f>+IFERROR(VLOOKUP($A25,Hoja6!$A$3:$O$1124,13,FALSE),"")</f>
        <v>0.23024054982817868</v>
      </c>
      <c r="J25" s="34">
        <f>+IFERROR(VLOOKUP($A25,Hoja6!$A$3:$O$1124,14,FALSE),"")</f>
        <v>290</v>
      </c>
      <c r="K25" s="125">
        <f>+IFERROR(VLOOKUP($A25,Hoja6!$A$3:$O$1124,15,FALSE),"")</f>
        <v>73</v>
      </c>
      <c r="L25" s="164">
        <f>+IFERROR(VLOOKUP($A25,Hoja6!$A$3:$P$1124,16,FALSE),"")</f>
        <v>0.25172413793103449</v>
      </c>
      <c r="M25" s="34">
        <f>+IFERROR(VLOOKUP($A25,Hoja6!$A$3:$Y$1124,17,FALSE),"")</f>
        <v>223</v>
      </c>
      <c r="N25" s="125">
        <f>+IFERROR(VLOOKUP($A25,Hoja6!$A$3:$Y$1124,18,FALSE),"")</f>
        <v>65</v>
      </c>
      <c r="O25" s="164">
        <f>+IFERROR(VLOOKUP($A25,Hoja6!$A$3:$Y$1124,19,FALSE),"")</f>
        <v>0.2914798206278027</v>
      </c>
      <c r="P25" s="34">
        <f>+IFERROR(VLOOKUP($A25,Hoja6!$A$3:$Y$1124,20,FALSE),"")</f>
        <v>299</v>
      </c>
      <c r="Q25" s="125">
        <f>+IFERROR(VLOOKUP($A25,Hoja6!$A$3:$Y$1124,21,FALSE),"")</f>
        <v>78</v>
      </c>
      <c r="R25" s="164">
        <f>+IFERROR(VLOOKUP($A25,Hoja6!$A$3:$Y$1124,22,FALSE),"")</f>
        <v>0.2608695652173913</v>
      </c>
      <c r="S25" s="34">
        <f>+IFERROR(VLOOKUP($A25,Hoja6!$A$3:$ZY$1124,23,FALSE),"")</f>
        <v>299</v>
      </c>
      <c r="T25" s="125">
        <f>+IFERROR(VLOOKUP($A25,Hoja6!$A$3:$ZY$1124,24,FALSE),"")</f>
        <v>60</v>
      </c>
      <c r="U25" s="273">
        <f>+IFERROR(VLOOKUP($A25,Hoja6!$A$3:$ZY$1124,25,FALSE),"")</f>
        <v>0.20066889632107024</v>
      </c>
    </row>
    <row r="26" spans="1:21" ht="15" x14ac:dyDescent="0.25">
      <c r="A26" s="121">
        <v>13</v>
      </c>
      <c r="B26" s="33">
        <f>+IFERROR(VLOOKUP($A26,Hoja6!$A$3:$O$1124,3,FALSE),"")</f>
        <v>70429</v>
      </c>
      <c r="C26" s="33" t="str">
        <f>+UPPER(IFERROR(VLOOKUP($A26,Hoja6!$A$3:$O$1124,4,FALSE),""))</f>
        <v>MAJAGUAL</v>
      </c>
      <c r="D26" s="34">
        <f>+IFERROR(VLOOKUP($A26,Hoja6!$A$3:$O$1124,8,FALSE),"")</f>
        <v>503</v>
      </c>
      <c r="E26" s="34">
        <f>+IFERROR(VLOOKUP($A26,Hoja6!$A$3:$O$1124,9,FALSE),"")</f>
        <v>75</v>
      </c>
      <c r="F26" s="135">
        <f>+IFERROR(VLOOKUP($A26,Hoja6!$A$3:$O$1124,10,FALSE),"")</f>
        <v>0.14910536779324055</v>
      </c>
      <c r="G26" s="34">
        <f>+IFERROR(VLOOKUP($A26,Hoja6!$A$3:$O$1124,11,FALSE),"")</f>
        <v>522</v>
      </c>
      <c r="H26" s="34">
        <f>+IFERROR(VLOOKUP($A26,Hoja6!$A$3:$O$1124,12,FALSE),"")</f>
        <v>90</v>
      </c>
      <c r="I26" s="135">
        <f>+IFERROR(VLOOKUP($A26,Hoja6!$A$3:$O$1124,13,FALSE),"")</f>
        <v>0.17241379310344829</v>
      </c>
      <c r="J26" s="34">
        <f>+IFERROR(VLOOKUP($A26,Hoja6!$A$3:$O$1124,14,FALSE),"")</f>
        <v>530</v>
      </c>
      <c r="K26" s="125">
        <f>+IFERROR(VLOOKUP($A26,Hoja6!$A$3:$O$1124,15,FALSE),"")</f>
        <v>83</v>
      </c>
      <c r="L26" s="164">
        <f>+IFERROR(VLOOKUP($A26,Hoja6!$A$3:$P$1124,16,FALSE),"")</f>
        <v>0.15660377358490565</v>
      </c>
      <c r="M26" s="34">
        <f>+IFERROR(VLOOKUP($A26,Hoja6!$A$3:$Y$1124,17,FALSE),"")</f>
        <v>446</v>
      </c>
      <c r="N26" s="125">
        <f>+IFERROR(VLOOKUP($A26,Hoja6!$A$3:$Y$1124,18,FALSE),"")</f>
        <v>66</v>
      </c>
      <c r="O26" s="164">
        <f>+IFERROR(VLOOKUP($A26,Hoja6!$A$3:$Y$1124,19,FALSE),"")</f>
        <v>0.14798206278026907</v>
      </c>
      <c r="P26" s="34">
        <f>+IFERROR(VLOOKUP($A26,Hoja6!$A$3:$Y$1124,20,FALSE),"")</f>
        <v>450</v>
      </c>
      <c r="Q26" s="125">
        <f>+IFERROR(VLOOKUP($A26,Hoja6!$A$3:$Y$1124,21,FALSE),"")</f>
        <v>46</v>
      </c>
      <c r="R26" s="164">
        <f>+IFERROR(VLOOKUP($A26,Hoja6!$A$3:$Y$1124,22,FALSE),"")</f>
        <v>0.10222222222222223</v>
      </c>
      <c r="S26" s="34">
        <f>+IFERROR(VLOOKUP($A26,Hoja6!$A$3:$ZY$1124,23,FALSE),"")</f>
        <v>523</v>
      </c>
      <c r="T26" s="125">
        <f>+IFERROR(VLOOKUP($A26,Hoja6!$A$3:$ZY$1124,24,FALSE),"")</f>
        <v>70</v>
      </c>
      <c r="U26" s="273">
        <f>+IFERROR(VLOOKUP($A26,Hoja6!$A$3:$ZY$1124,25,FALSE),"")</f>
        <v>0.13384321223709369</v>
      </c>
    </row>
    <row r="27" spans="1:21" ht="15" x14ac:dyDescent="0.25">
      <c r="A27" s="121">
        <v>14</v>
      </c>
      <c r="B27" s="33">
        <f>+IFERROR(VLOOKUP($A27,Hoja6!$A$3:$O$1124,3,FALSE),"")</f>
        <v>70473</v>
      </c>
      <c r="C27" s="33" t="str">
        <f>+UPPER(IFERROR(VLOOKUP($A27,Hoja6!$A$3:$O$1124,4,FALSE),""))</f>
        <v>MORROA</v>
      </c>
      <c r="D27" s="34">
        <f>+IFERROR(VLOOKUP($A27,Hoja6!$A$3:$O$1124,8,FALSE),"")</f>
        <v>103</v>
      </c>
      <c r="E27" s="34">
        <f>+IFERROR(VLOOKUP($A27,Hoja6!$A$3:$O$1124,9,FALSE),"")</f>
        <v>31</v>
      </c>
      <c r="F27" s="135">
        <f>+IFERROR(VLOOKUP($A27,Hoja6!$A$3:$O$1124,10,FALSE),"")</f>
        <v>0.30097087378640774</v>
      </c>
      <c r="G27" s="34">
        <f>+IFERROR(VLOOKUP($A27,Hoja6!$A$3:$O$1124,11,FALSE),"")</f>
        <v>140</v>
      </c>
      <c r="H27" s="34">
        <f>+IFERROR(VLOOKUP($A27,Hoja6!$A$3:$O$1124,12,FALSE),"")</f>
        <v>32</v>
      </c>
      <c r="I27" s="135">
        <f>+IFERROR(VLOOKUP($A27,Hoja6!$A$3:$O$1124,13,FALSE),"")</f>
        <v>0.22857142857142856</v>
      </c>
      <c r="J27" s="34">
        <f>+IFERROR(VLOOKUP($A27,Hoja6!$A$3:$O$1124,14,FALSE),"")</f>
        <v>135</v>
      </c>
      <c r="K27" s="125">
        <f>+IFERROR(VLOOKUP($A27,Hoja6!$A$3:$O$1124,15,FALSE),"")</f>
        <v>30</v>
      </c>
      <c r="L27" s="164">
        <f>+IFERROR(VLOOKUP($A27,Hoja6!$A$3:$P$1124,16,FALSE),"")</f>
        <v>0.22222222222222221</v>
      </c>
      <c r="M27" s="34">
        <f>+IFERROR(VLOOKUP($A27,Hoja6!$A$3:$Y$1124,17,FALSE),"")</f>
        <v>111</v>
      </c>
      <c r="N27" s="125">
        <f>+IFERROR(VLOOKUP($A27,Hoja6!$A$3:$Y$1124,18,FALSE),"")</f>
        <v>31</v>
      </c>
      <c r="O27" s="164">
        <f>+IFERROR(VLOOKUP($A27,Hoja6!$A$3:$Y$1124,19,FALSE),"")</f>
        <v>0.27927927927927926</v>
      </c>
      <c r="P27" s="34">
        <f>+IFERROR(VLOOKUP($A27,Hoja6!$A$3:$Y$1124,20,FALSE),"")</f>
        <v>122</v>
      </c>
      <c r="Q27" s="125">
        <f>+IFERROR(VLOOKUP($A27,Hoja6!$A$3:$Y$1124,21,FALSE),"")</f>
        <v>21</v>
      </c>
      <c r="R27" s="164">
        <f>+IFERROR(VLOOKUP($A27,Hoja6!$A$3:$Y$1124,22,FALSE),"")</f>
        <v>0.1721311475409836</v>
      </c>
      <c r="S27" s="34">
        <f>+IFERROR(VLOOKUP($A27,Hoja6!$A$3:$ZY$1124,23,FALSE),"")</f>
        <v>108</v>
      </c>
      <c r="T27" s="125">
        <f>+IFERROR(VLOOKUP($A27,Hoja6!$A$3:$ZY$1124,24,FALSE),"")</f>
        <v>26</v>
      </c>
      <c r="U27" s="273">
        <f>+IFERROR(VLOOKUP($A27,Hoja6!$A$3:$ZY$1124,25,FALSE),"")</f>
        <v>0.24074074074074073</v>
      </c>
    </row>
    <row r="28" spans="1:21" ht="15" x14ac:dyDescent="0.25">
      <c r="A28" s="121">
        <v>15</v>
      </c>
      <c r="B28" s="33">
        <f>+IFERROR(VLOOKUP($A28,Hoja6!$A$3:$O$1124,3,FALSE),"")</f>
        <v>70508</v>
      </c>
      <c r="C28" s="33" t="str">
        <f>+UPPER(IFERROR(VLOOKUP($A28,Hoja6!$A$3:$O$1124,4,FALSE),""))</f>
        <v>OVEJAS</v>
      </c>
      <c r="D28" s="34">
        <f>+IFERROR(VLOOKUP($A28,Hoja6!$A$3:$O$1124,8,FALSE),"")</f>
        <v>347</v>
      </c>
      <c r="E28" s="34">
        <f>+IFERROR(VLOOKUP($A28,Hoja6!$A$3:$O$1124,9,FALSE),"")</f>
        <v>84</v>
      </c>
      <c r="F28" s="135">
        <f>+IFERROR(VLOOKUP($A28,Hoja6!$A$3:$O$1124,10,FALSE),"")</f>
        <v>0.24207492795389049</v>
      </c>
      <c r="G28" s="34">
        <f>+IFERROR(VLOOKUP($A28,Hoja6!$A$3:$O$1124,11,FALSE),"")</f>
        <v>296</v>
      </c>
      <c r="H28" s="34">
        <f>+IFERROR(VLOOKUP($A28,Hoja6!$A$3:$O$1124,12,FALSE),"")</f>
        <v>74</v>
      </c>
      <c r="I28" s="135">
        <f>+IFERROR(VLOOKUP($A28,Hoja6!$A$3:$O$1124,13,FALSE),"")</f>
        <v>0.25</v>
      </c>
      <c r="J28" s="34">
        <f>+IFERROR(VLOOKUP($A28,Hoja6!$A$3:$O$1124,14,FALSE),"")</f>
        <v>318</v>
      </c>
      <c r="K28" s="125">
        <f>+IFERROR(VLOOKUP($A28,Hoja6!$A$3:$O$1124,15,FALSE),"")</f>
        <v>83</v>
      </c>
      <c r="L28" s="164">
        <f>+IFERROR(VLOOKUP($A28,Hoja6!$A$3:$P$1124,16,FALSE),"")</f>
        <v>0.2610062893081761</v>
      </c>
      <c r="M28" s="34">
        <f>+IFERROR(VLOOKUP($A28,Hoja6!$A$3:$Y$1124,17,FALSE),"")</f>
        <v>263</v>
      </c>
      <c r="N28" s="125">
        <f>+IFERROR(VLOOKUP($A28,Hoja6!$A$3:$Y$1124,18,FALSE),"")</f>
        <v>87</v>
      </c>
      <c r="O28" s="164">
        <f>+IFERROR(VLOOKUP($A28,Hoja6!$A$3:$Y$1124,19,FALSE),"")</f>
        <v>0.33079847908745247</v>
      </c>
      <c r="P28" s="34">
        <f>+IFERROR(VLOOKUP($A28,Hoja6!$A$3:$Y$1124,20,FALSE),"")</f>
        <v>309</v>
      </c>
      <c r="Q28" s="125">
        <f>+IFERROR(VLOOKUP($A28,Hoja6!$A$3:$Y$1124,21,FALSE),"")</f>
        <v>61</v>
      </c>
      <c r="R28" s="164">
        <f>+IFERROR(VLOOKUP($A28,Hoja6!$A$3:$Y$1124,22,FALSE),"")</f>
        <v>0.19741100323624594</v>
      </c>
      <c r="S28" s="34">
        <f>+IFERROR(VLOOKUP($A28,Hoja6!$A$3:$ZY$1124,23,FALSE),"")</f>
        <v>267</v>
      </c>
      <c r="T28" s="125">
        <f>+IFERROR(VLOOKUP($A28,Hoja6!$A$3:$ZY$1124,24,FALSE),"")</f>
        <v>78</v>
      </c>
      <c r="U28" s="273">
        <f>+IFERROR(VLOOKUP($A28,Hoja6!$A$3:$ZY$1124,25,FALSE),"")</f>
        <v>0.29213483146067415</v>
      </c>
    </row>
    <row r="29" spans="1:21" ht="15" x14ac:dyDescent="0.25">
      <c r="A29" s="121">
        <v>16</v>
      </c>
      <c r="B29" s="33">
        <f>+IFERROR(VLOOKUP($A29,Hoja6!$A$3:$O$1124,3,FALSE),"")</f>
        <v>70523</v>
      </c>
      <c r="C29" s="33" t="str">
        <f>+UPPER(IFERROR(VLOOKUP($A29,Hoja6!$A$3:$O$1124,4,FALSE),""))</f>
        <v>PALMITO</v>
      </c>
      <c r="D29" s="34">
        <f>+IFERROR(VLOOKUP($A29,Hoja6!$A$3:$O$1124,8,FALSE),"")</f>
        <v>170</v>
      </c>
      <c r="E29" s="34">
        <f>+IFERROR(VLOOKUP($A29,Hoja6!$A$3:$O$1124,9,FALSE),"")</f>
        <v>26</v>
      </c>
      <c r="F29" s="135">
        <f>+IFERROR(VLOOKUP($A29,Hoja6!$A$3:$O$1124,10,FALSE),"")</f>
        <v>0.15294117647058825</v>
      </c>
      <c r="G29" s="34">
        <f>+IFERROR(VLOOKUP($A29,Hoja6!$A$3:$O$1124,11,FALSE),"")</f>
        <v>165</v>
      </c>
      <c r="H29" s="34">
        <f>+IFERROR(VLOOKUP($A29,Hoja6!$A$3:$O$1124,12,FALSE),"")</f>
        <v>25</v>
      </c>
      <c r="I29" s="135">
        <f>+IFERROR(VLOOKUP($A29,Hoja6!$A$3:$O$1124,13,FALSE),"")</f>
        <v>0.15151515151515152</v>
      </c>
      <c r="J29" s="34">
        <f>+IFERROR(VLOOKUP($A29,Hoja6!$A$3:$O$1124,14,FALSE),"")</f>
        <v>202</v>
      </c>
      <c r="K29" s="125">
        <f>+IFERROR(VLOOKUP($A29,Hoja6!$A$3:$O$1124,15,FALSE),"")</f>
        <v>30</v>
      </c>
      <c r="L29" s="164">
        <f>+IFERROR(VLOOKUP($A29,Hoja6!$A$3:$P$1124,16,FALSE),"")</f>
        <v>0.14851485148514851</v>
      </c>
      <c r="M29" s="34">
        <f>+IFERROR(VLOOKUP($A29,Hoja6!$A$3:$Y$1124,17,FALSE),"")</f>
        <v>149</v>
      </c>
      <c r="N29" s="125">
        <f>+IFERROR(VLOOKUP($A29,Hoja6!$A$3:$Y$1124,18,FALSE),"")</f>
        <v>33</v>
      </c>
      <c r="O29" s="164">
        <f>+IFERROR(VLOOKUP($A29,Hoja6!$A$3:$Y$1124,19,FALSE),"")</f>
        <v>0.22147651006711411</v>
      </c>
      <c r="P29" s="34">
        <f>+IFERROR(VLOOKUP($A29,Hoja6!$A$3:$Y$1124,20,FALSE),"")</f>
        <v>155</v>
      </c>
      <c r="Q29" s="125">
        <f>+IFERROR(VLOOKUP($A29,Hoja6!$A$3:$Y$1124,21,FALSE),"")</f>
        <v>27</v>
      </c>
      <c r="R29" s="164">
        <f>+IFERROR(VLOOKUP($A29,Hoja6!$A$3:$Y$1124,22,FALSE),"")</f>
        <v>0.17419354838709677</v>
      </c>
      <c r="S29" s="34">
        <f>+IFERROR(VLOOKUP($A29,Hoja6!$A$3:$ZY$1124,23,FALSE),"")</f>
        <v>183</v>
      </c>
      <c r="T29" s="125">
        <f>+IFERROR(VLOOKUP($A29,Hoja6!$A$3:$ZY$1124,24,FALSE),"")</f>
        <v>39</v>
      </c>
      <c r="U29" s="273">
        <f>+IFERROR(VLOOKUP($A29,Hoja6!$A$3:$ZY$1124,25,FALSE),"")</f>
        <v>0.21311475409836064</v>
      </c>
    </row>
    <row r="30" spans="1:21" ht="15" x14ac:dyDescent="0.25">
      <c r="A30" s="121">
        <v>17</v>
      </c>
      <c r="B30" s="33">
        <f>+IFERROR(VLOOKUP($A30,Hoja6!$A$3:$O$1124,3,FALSE),"")</f>
        <v>70670</v>
      </c>
      <c r="C30" s="33" t="str">
        <f>+UPPER(IFERROR(VLOOKUP($A30,Hoja6!$A$3:$O$1124,4,FALSE),""))</f>
        <v>SAMPUÉS</v>
      </c>
      <c r="D30" s="34">
        <f>+IFERROR(VLOOKUP($A30,Hoja6!$A$3:$O$1124,8,FALSE),"")</f>
        <v>399</v>
      </c>
      <c r="E30" s="34">
        <f>+IFERROR(VLOOKUP($A30,Hoja6!$A$3:$O$1124,9,FALSE),"")</f>
        <v>91</v>
      </c>
      <c r="F30" s="135">
        <f>+IFERROR(VLOOKUP($A30,Hoja6!$A$3:$O$1124,10,FALSE),"")</f>
        <v>0.22807017543859648</v>
      </c>
      <c r="G30" s="34">
        <f>+IFERROR(VLOOKUP($A30,Hoja6!$A$3:$O$1124,11,FALSE),"")</f>
        <v>436</v>
      </c>
      <c r="H30" s="34">
        <f>+IFERROR(VLOOKUP($A30,Hoja6!$A$3:$O$1124,12,FALSE),"")</f>
        <v>86</v>
      </c>
      <c r="I30" s="135">
        <f>+IFERROR(VLOOKUP($A30,Hoja6!$A$3:$O$1124,13,FALSE),"")</f>
        <v>0.19724770642201836</v>
      </c>
      <c r="J30" s="34">
        <f>+IFERROR(VLOOKUP($A30,Hoja6!$A$3:$O$1124,14,FALSE),"")</f>
        <v>465</v>
      </c>
      <c r="K30" s="125">
        <f>+IFERROR(VLOOKUP($A30,Hoja6!$A$3:$O$1124,15,FALSE),"")</f>
        <v>96</v>
      </c>
      <c r="L30" s="164">
        <f>+IFERROR(VLOOKUP($A30,Hoja6!$A$3:$P$1124,16,FALSE),"")</f>
        <v>0.20645161290322581</v>
      </c>
      <c r="M30" s="34">
        <f>+IFERROR(VLOOKUP($A30,Hoja6!$A$3:$Y$1124,17,FALSE),"")</f>
        <v>428</v>
      </c>
      <c r="N30" s="125">
        <f>+IFERROR(VLOOKUP($A30,Hoja6!$A$3:$Y$1124,18,FALSE),"")</f>
        <v>86</v>
      </c>
      <c r="O30" s="164">
        <f>+IFERROR(VLOOKUP($A30,Hoja6!$A$3:$Y$1124,19,FALSE),"")</f>
        <v>0.20093457943925233</v>
      </c>
      <c r="P30" s="34">
        <f>+IFERROR(VLOOKUP($A30,Hoja6!$A$3:$Y$1124,20,FALSE),"")</f>
        <v>474</v>
      </c>
      <c r="Q30" s="125">
        <f>+IFERROR(VLOOKUP($A30,Hoja6!$A$3:$Y$1124,21,FALSE),"")</f>
        <v>102</v>
      </c>
      <c r="R30" s="164">
        <f>+IFERROR(VLOOKUP($A30,Hoja6!$A$3:$Y$1124,22,FALSE),"")</f>
        <v>0.21518987341772153</v>
      </c>
      <c r="S30" s="34">
        <f>+IFERROR(VLOOKUP($A30,Hoja6!$A$3:$ZY$1124,23,FALSE),"")</f>
        <v>477</v>
      </c>
      <c r="T30" s="125">
        <f>+IFERROR(VLOOKUP($A30,Hoja6!$A$3:$ZY$1124,24,FALSE),"")</f>
        <v>97</v>
      </c>
      <c r="U30" s="273">
        <f>+IFERROR(VLOOKUP($A30,Hoja6!$A$3:$ZY$1124,25,FALSE),"")</f>
        <v>0.20335429769392033</v>
      </c>
    </row>
    <row r="31" spans="1:21" ht="15" x14ac:dyDescent="0.25">
      <c r="A31" s="121">
        <v>18</v>
      </c>
      <c r="B31" s="33">
        <f>+IFERROR(VLOOKUP($A31,Hoja6!$A$3:$O$1124,3,FALSE),"")</f>
        <v>70678</v>
      </c>
      <c r="C31" s="33" t="str">
        <f>+UPPER(IFERROR(VLOOKUP($A31,Hoja6!$A$3:$O$1124,4,FALSE),""))</f>
        <v>SAN BENITO ABAD  (3)</v>
      </c>
      <c r="D31" s="34">
        <f>+IFERROR(VLOOKUP($A31,Hoja6!$A$3:$O$1124,8,FALSE),"")</f>
        <v>255</v>
      </c>
      <c r="E31" s="34">
        <f>+IFERROR(VLOOKUP($A31,Hoja6!$A$3:$O$1124,9,FALSE),"")</f>
        <v>49</v>
      </c>
      <c r="F31" s="135">
        <f>+IFERROR(VLOOKUP($A31,Hoja6!$A$3:$O$1124,10,FALSE),"")</f>
        <v>0.19215686274509805</v>
      </c>
      <c r="G31" s="34">
        <f>+IFERROR(VLOOKUP($A31,Hoja6!$A$3:$O$1124,11,FALSE),"")</f>
        <v>260</v>
      </c>
      <c r="H31" s="34">
        <f>+IFERROR(VLOOKUP($A31,Hoja6!$A$3:$O$1124,12,FALSE),"")</f>
        <v>39</v>
      </c>
      <c r="I31" s="135">
        <f>+IFERROR(VLOOKUP($A31,Hoja6!$A$3:$O$1124,13,FALSE),"")</f>
        <v>0.15</v>
      </c>
      <c r="J31" s="34">
        <f>+IFERROR(VLOOKUP($A31,Hoja6!$A$3:$O$1124,14,FALSE),"")</f>
        <v>243</v>
      </c>
      <c r="K31" s="125">
        <f>+IFERROR(VLOOKUP($A31,Hoja6!$A$3:$O$1124,15,FALSE),"")</f>
        <v>51</v>
      </c>
      <c r="L31" s="164">
        <f>+IFERROR(VLOOKUP($A31,Hoja6!$A$3:$P$1124,16,FALSE),"")</f>
        <v>0.20987654320987653</v>
      </c>
      <c r="M31" s="34">
        <f>+IFERROR(VLOOKUP($A31,Hoja6!$A$3:$Y$1124,17,FALSE),"")</f>
        <v>271</v>
      </c>
      <c r="N31" s="125">
        <f>+IFERROR(VLOOKUP($A31,Hoja6!$A$3:$Y$1124,18,FALSE),"")</f>
        <v>62</v>
      </c>
      <c r="O31" s="164">
        <f>+IFERROR(VLOOKUP($A31,Hoja6!$A$3:$Y$1124,19,FALSE),"")</f>
        <v>0.22878228782287824</v>
      </c>
      <c r="P31" s="34">
        <f>+IFERROR(VLOOKUP($A31,Hoja6!$A$3:$Y$1124,20,FALSE),"")</f>
        <v>260</v>
      </c>
      <c r="Q31" s="125">
        <f>+IFERROR(VLOOKUP($A31,Hoja6!$A$3:$Y$1124,21,FALSE),"")</f>
        <v>34</v>
      </c>
      <c r="R31" s="164">
        <f>+IFERROR(VLOOKUP($A31,Hoja6!$A$3:$Y$1124,22,FALSE),"")</f>
        <v>0.13076923076923078</v>
      </c>
      <c r="S31" s="34">
        <f>+IFERROR(VLOOKUP($A31,Hoja6!$A$3:$ZY$1124,23,FALSE),"")</f>
        <v>256</v>
      </c>
      <c r="T31" s="125">
        <f>+IFERROR(VLOOKUP($A31,Hoja6!$A$3:$ZY$1124,24,FALSE),"")</f>
        <v>38</v>
      </c>
      <c r="U31" s="273">
        <f>+IFERROR(VLOOKUP($A31,Hoja6!$A$3:$ZY$1124,25,FALSE),"")</f>
        <v>0.1484375</v>
      </c>
    </row>
    <row r="32" spans="1:21" ht="15" x14ac:dyDescent="0.25">
      <c r="A32" s="121">
        <v>19</v>
      </c>
      <c r="B32" s="33">
        <f>+IFERROR(VLOOKUP($A32,Hoja6!$A$3:$O$1124,3,FALSE),"")</f>
        <v>70702</v>
      </c>
      <c r="C32" s="33" t="str">
        <f>+UPPER(IFERROR(VLOOKUP($A32,Hoja6!$A$3:$O$1124,4,FALSE),""))</f>
        <v>SAN JUAN DE BETULIA</v>
      </c>
      <c r="D32" s="34">
        <f>+IFERROR(VLOOKUP($A32,Hoja6!$A$3:$O$1124,8,FALSE),"")</f>
        <v>179</v>
      </c>
      <c r="E32" s="34">
        <f>+IFERROR(VLOOKUP($A32,Hoja6!$A$3:$O$1124,9,FALSE),"")</f>
        <v>44</v>
      </c>
      <c r="F32" s="135">
        <f>+IFERROR(VLOOKUP($A32,Hoja6!$A$3:$O$1124,10,FALSE),"")</f>
        <v>0.24581005586592178</v>
      </c>
      <c r="G32" s="34">
        <f>+IFERROR(VLOOKUP($A32,Hoja6!$A$3:$O$1124,11,FALSE),"")</f>
        <v>153</v>
      </c>
      <c r="H32" s="34">
        <f>+IFERROR(VLOOKUP($A32,Hoja6!$A$3:$O$1124,12,FALSE),"")</f>
        <v>51</v>
      </c>
      <c r="I32" s="135">
        <f>+IFERROR(VLOOKUP($A32,Hoja6!$A$3:$O$1124,13,FALSE),"")</f>
        <v>0.33333333333333331</v>
      </c>
      <c r="J32" s="34">
        <f>+IFERROR(VLOOKUP($A32,Hoja6!$A$3:$O$1124,14,FALSE),"")</f>
        <v>133</v>
      </c>
      <c r="K32" s="125">
        <f>+IFERROR(VLOOKUP($A32,Hoja6!$A$3:$O$1124,15,FALSE),"")</f>
        <v>52</v>
      </c>
      <c r="L32" s="164">
        <f>+IFERROR(VLOOKUP($A32,Hoja6!$A$3:$P$1124,16,FALSE),"")</f>
        <v>0.39097744360902253</v>
      </c>
      <c r="M32" s="34">
        <f>+IFERROR(VLOOKUP($A32,Hoja6!$A$3:$Y$1124,17,FALSE),"")</f>
        <v>160</v>
      </c>
      <c r="N32" s="125">
        <f>+IFERROR(VLOOKUP($A32,Hoja6!$A$3:$Y$1124,18,FALSE),"")</f>
        <v>56</v>
      </c>
      <c r="O32" s="164">
        <f>+IFERROR(VLOOKUP($A32,Hoja6!$A$3:$Y$1124,19,FALSE),"")</f>
        <v>0.35</v>
      </c>
      <c r="P32" s="34">
        <f>+IFERROR(VLOOKUP($A32,Hoja6!$A$3:$Y$1124,20,FALSE),"")</f>
        <v>163</v>
      </c>
      <c r="Q32" s="125">
        <f>+IFERROR(VLOOKUP($A32,Hoja6!$A$3:$Y$1124,21,FALSE),"")</f>
        <v>35</v>
      </c>
      <c r="R32" s="164">
        <f>+IFERROR(VLOOKUP($A32,Hoja6!$A$3:$Y$1124,22,FALSE),"")</f>
        <v>0.21472392638036811</v>
      </c>
      <c r="S32" s="34">
        <f>+IFERROR(VLOOKUP($A32,Hoja6!$A$3:$ZY$1124,23,FALSE),"")</f>
        <v>155</v>
      </c>
      <c r="T32" s="125">
        <f>+IFERROR(VLOOKUP($A32,Hoja6!$A$3:$ZY$1124,24,FALSE),"")</f>
        <v>25</v>
      </c>
      <c r="U32" s="273">
        <f>+IFERROR(VLOOKUP($A32,Hoja6!$A$3:$ZY$1124,25,FALSE),"")</f>
        <v>0.16129032258064516</v>
      </c>
    </row>
    <row r="33" spans="1:21" ht="15" x14ac:dyDescent="0.25">
      <c r="A33" s="121">
        <v>20</v>
      </c>
      <c r="B33" s="33">
        <f>+IFERROR(VLOOKUP($A33,Hoja6!$A$3:$O$1124,3,FALSE),"")</f>
        <v>70708</v>
      </c>
      <c r="C33" s="33" t="str">
        <f>+UPPER(IFERROR(VLOOKUP($A33,Hoja6!$A$3:$O$1124,4,FALSE),""))</f>
        <v>SAN MARCOS</v>
      </c>
      <c r="D33" s="34">
        <f>+IFERROR(VLOOKUP($A33,Hoja6!$A$3:$O$1124,8,FALSE),"")</f>
        <v>744</v>
      </c>
      <c r="E33" s="34">
        <f>+IFERROR(VLOOKUP($A33,Hoja6!$A$3:$O$1124,9,FALSE),"")</f>
        <v>146</v>
      </c>
      <c r="F33" s="135">
        <f>+IFERROR(VLOOKUP($A33,Hoja6!$A$3:$O$1124,10,FALSE),"")</f>
        <v>0.19623655913978494</v>
      </c>
      <c r="G33" s="34">
        <f>+IFERROR(VLOOKUP($A33,Hoja6!$A$3:$O$1124,11,FALSE),"")</f>
        <v>725</v>
      </c>
      <c r="H33" s="34">
        <f>+IFERROR(VLOOKUP($A33,Hoja6!$A$3:$O$1124,12,FALSE),"")</f>
        <v>123</v>
      </c>
      <c r="I33" s="135">
        <f>+IFERROR(VLOOKUP($A33,Hoja6!$A$3:$O$1124,13,FALSE),"")</f>
        <v>0.1696551724137931</v>
      </c>
      <c r="J33" s="34">
        <f>+IFERROR(VLOOKUP($A33,Hoja6!$A$3:$O$1124,14,FALSE),"")</f>
        <v>691</v>
      </c>
      <c r="K33" s="125">
        <f>+IFERROR(VLOOKUP($A33,Hoja6!$A$3:$O$1124,15,FALSE),"")</f>
        <v>151</v>
      </c>
      <c r="L33" s="164">
        <f>+IFERROR(VLOOKUP($A33,Hoja6!$A$3:$P$1124,16,FALSE),"")</f>
        <v>0.21852387843704776</v>
      </c>
      <c r="M33" s="34">
        <f>+IFERROR(VLOOKUP($A33,Hoja6!$A$3:$Y$1124,17,FALSE),"")</f>
        <v>678</v>
      </c>
      <c r="N33" s="125">
        <f>+IFERROR(VLOOKUP($A33,Hoja6!$A$3:$Y$1124,18,FALSE),"")</f>
        <v>151</v>
      </c>
      <c r="O33" s="164">
        <f>+IFERROR(VLOOKUP($A33,Hoja6!$A$3:$Y$1124,19,FALSE),"")</f>
        <v>0.22271386430678466</v>
      </c>
      <c r="P33" s="34">
        <f>+IFERROR(VLOOKUP($A33,Hoja6!$A$3:$Y$1124,20,FALSE),"")</f>
        <v>641</v>
      </c>
      <c r="Q33" s="125">
        <f>+IFERROR(VLOOKUP($A33,Hoja6!$A$3:$Y$1124,21,FALSE),"")</f>
        <v>121</v>
      </c>
      <c r="R33" s="164">
        <f>+IFERROR(VLOOKUP($A33,Hoja6!$A$3:$Y$1124,22,FALSE),"")</f>
        <v>0.18876755070202808</v>
      </c>
      <c r="S33" s="34">
        <f>+IFERROR(VLOOKUP($A33,Hoja6!$A$3:$ZY$1124,23,FALSE),"")</f>
        <v>663</v>
      </c>
      <c r="T33" s="125">
        <f>+IFERROR(VLOOKUP($A33,Hoja6!$A$3:$ZY$1124,24,FALSE),"")</f>
        <v>155</v>
      </c>
      <c r="U33" s="273">
        <f>+IFERROR(VLOOKUP($A33,Hoja6!$A$3:$ZY$1124,25,FALSE),"")</f>
        <v>0.23378582202111614</v>
      </c>
    </row>
    <row r="34" spans="1:21" ht="15" x14ac:dyDescent="0.25">
      <c r="A34" s="121">
        <v>21</v>
      </c>
      <c r="B34" s="33">
        <f>+IFERROR(VLOOKUP($A34,Hoja6!$A$3:$O$1124,3,FALSE),"")</f>
        <v>70713</v>
      </c>
      <c r="C34" s="33" t="str">
        <f>+UPPER(IFERROR(VLOOKUP($A34,Hoja6!$A$3:$O$1124,4,FALSE),""))</f>
        <v>SAN ONOFRE</v>
      </c>
      <c r="D34" s="34">
        <f>+IFERROR(VLOOKUP($A34,Hoja6!$A$3:$O$1124,8,FALSE),"")</f>
        <v>487</v>
      </c>
      <c r="E34" s="34">
        <f>+IFERROR(VLOOKUP($A34,Hoja6!$A$3:$O$1124,9,FALSE),"")</f>
        <v>103</v>
      </c>
      <c r="F34" s="135">
        <f>+IFERROR(VLOOKUP($A34,Hoja6!$A$3:$O$1124,10,FALSE),"")</f>
        <v>0.21149897330595482</v>
      </c>
      <c r="G34" s="34">
        <f>+IFERROR(VLOOKUP($A34,Hoja6!$A$3:$O$1124,11,FALSE),"")</f>
        <v>467</v>
      </c>
      <c r="H34" s="34">
        <f>+IFERROR(VLOOKUP($A34,Hoja6!$A$3:$O$1124,12,FALSE),"")</f>
        <v>100</v>
      </c>
      <c r="I34" s="135">
        <f>+IFERROR(VLOOKUP($A34,Hoja6!$A$3:$O$1124,13,FALSE),"")</f>
        <v>0.21413276231263384</v>
      </c>
      <c r="J34" s="34">
        <f>+IFERROR(VLOOKUP($A34,Hoja6!$A$3:$O$1124,14,FALSE),"")</f>
        <v>481</v>
      </c>
      <c r="K34" s="125">
        <f>+IFERROR(VLOOKUP($A34,Hoja6!$A$3:$O$1124,15,FALSE),"")</f>
        <v>92</v>
      </c>
      <c r="L34" s="164">
        <f>+IFERROR(VLOOKUP($A34,Hoja6!$A$3:$P$1124,16,FALSE),"")</f>
        <v>0.19126819126819128</v>
      </c>
      <c r="M34" s="34">
        <f>+IFERROR(VLOOKUP($A34,Hoja6!$A$3:$Y$1124,17,FALSE),"")</f>
        <v>522</v>
      </c>
      <c r="N34" s="125">
        <f>+IFERROR(VLOOKUP($A34,Hoja6!$A$3:$Y$1124,18,FALSE),"")</f>
        <v>127</v>
      </c>
      <c r="O34" s="164">
        <f>+IFERROR(VLOOKUP($A34,Hoja6!$A$3:$Y$1124,19,FALSE),"")</f>
        <v>0.24329501915708812</v>
      </c>
      <c r="P34" s="34">
        <f>+IFERROR(VLOOKUP($A34,Hoja6!$A$3:$Y$1124,20,FALSE),"")</f>
        <v>539</v>
      </c>
      <c r="Q34" s="125">
        <f>+IFERROR(VLOOKUP($A34,Hoja6!$A$3:$Y$1124,21,FALSE),"")</f>
        <v>99</v>
      </c>
      <c r="R34" s="164">
        <f>+IFERROR(VLOOKUP($A34,Hoja6!$A$3:$Y$1124,22,FALSE),"")</f>
        <v>0.18367346938775511</v>
      </c>
      <c r="S34" s="34">
        <f>+IFERROR(VLOOKUP($A34,Hoja6!$A$3:$ZY$1124,23,FALSE),"")</f>
        <v>557</v>
      </c>
      <c r="T34" s="125">
        <f>+IFERROR(VLOOKUP($A34,Hoja6!$A$3:$ZY$1124,24,FALSE),"")</f>
        <v>89</v>
      </c>
      <c r="U34" s="273">
        <f>+IFERROR(VLOOKUP($A34,Hoja6!$A$3:$ZY$1124,25,FALSE),"")</f>
        <v>0.15978456014362658</v>
      </c>
    </row>
    <row r="35" spans="1:21" ht="15" x14ac:dyDescent="0.25">
      <c r="A35" s="121">
        <v>22</v>
      </c>
      <c r="B35" s="33">
        <f>+IFERROR(VLOOKUP($A35,Hoja6!$A$3:$O$1124,3,FALSE),"")</f>
        <v>70717</v>
      </c>
      <c r="C35" s="33" t="str">
        <f>+UPPER(IFERROR(VLOOKUP($A35,Hoja6!$A$3:$O$1124,4,FALSE),""))</f>
        <v>SAN PEDRO</v>
      </c>
      <c r="D35" s="34">
        <f>+IFERROR(VLOOKUP($A35,Hoja6!$A$3:$O$1124,8,FALSE),"")</f>
        <v>218</v>
      </c>
      <c r="E35" s="34">
        <f>+IFERROR(VLOOKUP($A35,Hoja6!$A$3:$O$1124,9,FALSE),"")</f>
        <v>60</v>
      </c>
      <c r="F35" s="135">
        <f>+IFERROR(VLOOKUP($A35,Hoja6!$A$3:$O$1124,10,FALSE),"")</f>
        <v>0.27522935779816515</v>
      </c>
      <c r="G35" s="34">
        <f>+IFERROR(VLOOKUP($A35,Hoja6!$A$3:$O$1124,11,FALSE),"")</f>
        <v>223</v>
      </c>
      <c r="H35" s="34">
        <f>+IFERROR(VLOOKUP($A35,Hoja6!$A$3:$O$1124,12,FALSE),"")</f>
        <v>56</v>
      </c>
      <c r="I35" s="135">
        <f>+IFERROR(VLOOKUP($A35,Hoja6!$A$3:$O$1124,13,FALSE),"")</f>
        <v>0.25112107623318386</v>
      </c>
      <c r="J35" s="34">
        <f>+IFERROR(VLOOKUP($A35,Hoja6!$A$3:$O$1124,14,FALSE),"")</f>
        <v>201</v>
      </c>
      <c r="K35" s="125">
        <f>+IFERROR(VLOOKUP($A35,Hoja6!$A$3:$O$1124,15,FALSE),"")</f>
        <v>53</v>
      </c>
      <c r="L35" s="164">
        <f>+IFERROR(VLOOKUP($A35,Hoja6!$A$3:$P$1124,16,FALSE),"")</f>
        <v>0.26368159203980102</v>
      </c>
      <c r="M35" s="34">
        <f>+IFERROR(VLOOKUP($A35,Hoja6!$A$3:$Y$1124,17,FALSE),"")</f>
        <v>217</v>
      </c>
      <c r="N35" s="125">
        <f>+IFERROR(VLOOKUP($A35,Hoja6!$A$3:$Y$1124,18,FALSE),"")</f>
        <v>70</v>
      </c>
      <c r="O35" s="164">
        <f>+IFERROR(VLOOKUP($A35,Hoja6!$A$3:$Y$1124,19,FALSE),"")</f>
        <v>0.32258064516129031</v>
      </c>
      <c r="P35" s="34">
        <f>+IFERROR(VLOOKUP($A35,Hoja6!$A$3:$Y$1124,20,FALSE),"")</f>
        <v>190</v>
      </c>
      <c r="Q35" s="125">
        <f>+IFERROR(VLOOKUP($A35,Hoja6!$A$3:$Y$1124,21,FALSE),"")</f>
        <v>50</v>
      </c>
      <c r="R35" s="164">
        <f>+IFERROR(VLOOKUP($A35,Hoja6!$A$3:$Y$1124,22,FALSE),"")</f>
        <v>0.26315789473684209</v>
      </c>
      <c r="S35" s="34">
        <f>+IFERROR(VLOOKUP($A35,Hoja6!$A$3:$ZY$1124,23,FALSE),"")</f>
        <v>201</v>
      </c>
      <c r="T35" s="125">
        <f>+IFERROR(VLOOKUP($A35,Hoja6!$A$3:$ZY$1124,24,FALSE),"")</f>
        <v>54</v>
      </c>
      <c r="U35" s="273">
        <f>+IFERROR(VLOOKUP($A35,Hoja6!$A$3:$ZY$1124,25,FALSE),"")</f>
        <v>0.26865671641791045</v>
      </c>
    </row>
    <row r="36" spans="1:21" ht="15" x14ac:dyDescent="0.25">
      <c r="A36" s="121">
        <v>23</v>
      </c>
      <c r="B36" s="33">
        <f>+IFERROR(VLOOKUP($A36,Hoja6!$A$3:$O$1124,3,FALSE),"")</f>
        <v>70742</v>
      </c>
      <c r="C36" s="33" t="str">
        <f>+UPPER(IFERROR(VLOOKUP($A36,Hoja6!$A$3:$O$1124,4,FALSE),""))</f>
        <v>SAN LUIS DE SINCÉ  (3)</v>
      </c>
      <c r="D36" s="34">
        <f>+IFERROR(VLOOKUP($A36,Hoja6!$A$3:$O$1124,8,FALSE),"")</f>
        <v>280</v>
      </c>
      <c r="E36" s="34">
        <f>+IFERROR(VLOOKUP($A36,Hoja6!$A$3:$O$1124,9,FALSE),"")</f>
        <v>84</v>
      </c>
      <c r="F36" s="135">
        <f>+IFERROR(VLOOKUP($A36,Hoja6!$A$3:$O$1124,10,FALSE),"")</f>
        <v>0.3</v>
      </c>
      <c r="G36" s="34">
        <f>+IFERROR(VLOOKUP($A36,Hoja6!$A$3:$O$1124,11,FALSE),"")</f>
        <v>300</v>
      </c>
      <c r="H36" s="34">
        <f>+IFERROR(VLOOKUP($A36,Hoja6!$A$3:$O$1124,12,FALSE),"")</f>
        <v>72</v>
      </c>
      <c r="I36" s="135">
        <f>+IFERROR(VLOOKUP($A36,Hoja6!$A$3:$O$1124,13,FALSE),"")</f>
        <v>0.24</v>
      </c>
      <c r="J36" s="34">
        <f>+IFERROR(VLOOKUP($A36,Hoja6!$A$3:$O$1124,14,FALSE),"")</f>
        <v>241</v>
      </c>
      <c r="K36" s="125">
        <f>+IFERROR(VLOOKUP($A36,Hoja6!$A$3:$O$1124,15,FALSE),"")</f>
        <v>89</v>
      </c>
      <c r="L36" s="164">
        <f>+IFERROR(VLOOKUP($A36,Hoja6!$A$3:$P$1124,16,FALSE),"")</f>
        <v>0.36929460580912865</v>
      </c>
      <c r="M36" s="34">
        <f>+IFERROR(VLOOKUP($A36,Hoja6!$A$3:$Y$1124,17,FALSE),"")</f>
        <v>223</v>
      </c>
      <c r="N36" s="125">
        <f>+IFERROR(VLOOKUP($A36,Hoja6!$A$3:$Y$1124,18,FALSE),"")</f>
        <v>65</v>
      </c>
      <c r="O36" s="164">
        <f>+IFERROR(VLOOKUP($A36,Hoja6!$A$3:$Y$1124,19,FALSE),"")</f>
        <v>0.2914798206278027</v>
      </c>
      <c r="P36" s="34">
        <f>+IFERROR(VLOOKUP($A36,Hoja6!$A$3:$Y$1124,20,FALSE),"")</f>
        <v>229</v>
      </c>
      <c r="Q36" s="125">
        <f>+IFERROR(VLOOKUP($A36,Hoja6!$A$3:$Y$1124,21,FALSE),"")</f>
        <v>83</v>
      </c>
      <c r="R36" s="164">
        <f>+IFERROR(VLOOKUP($A36,Hoja6!$A$3:$Y$1124,22,FALSE),"")</f>
        <v>0.36244541484716158</v>
      </c>
      <c r="S36" s="34">
        <f>+IFERROR(VLOOKUP($A36,Hoja6!$A$3:$ZY$1124,23,FALSE),"")</f>
        <v>269</v>
      </c>
      <c r="T36" s="125">
        <f>+IFERROR(VLOOKUP($A36,Hoja6!$A$3:$ZY$1124,24,FALSE),"")</f>
        <v>79</v>
      </c>
      <c r="U36" s="273">
        <f>+IFERROR(VLOOKUP($A36,Hoja6!$A$3:$ZY$1124,25,FALSE),"")</f>
        <v>0.29368029739776952</v>
      </c>
    </row>
    <row r="37" spans="1:21" ht="15" x14ac:dyDescent="0.25">
      <c r="A37" s="121">
        <v>24</v>
      </c>
      <c r="B37" s="33">
        <f>+IFERROR(VLOOKUP($A37,Hoja6!$A$3:$O$1124,3,FALSE),"")</f>
        <v>70771</v>
      </c>
      <c r="C37" s="33" t="str">
        <f>+UPPER(IFERROR(VLOOKUP($A37,Hoja6!$A$3:$O$1124,4,FALSE),""))</f>
        <v>SUCRE</v>
      </c>
      <c r="D37" s="34">
        <f>+IFERROR(VLOOKUP($A37,Hoja6!$A$3:$O$1124,8,FALSE),"")</f>
        <v>167</v>
      </c>
      <c r="E37" s="34">
        <f>+IFERROR(VLOOKUP($A37,Hoja6!$A$3:$O$1124,9,FALSE),"")</f>
        <v>48</v>
      </c>
      <c r="F37" s="135">
        <f>+IFERROR(VLOOKUP($A37,Hoja6!$A$3:$O$1124,10,FALSE),"")</f>
        <v>0.28742514970059879</v>
      </c>
      <c r="G37" s="34">
        <f>+IFERROR(VLOOKUP($A37,Hoja6!$A$3:$O$1124,11,FALSE),"")</f>
        <v>227</v>
      </c>
      <c r="H37" s="34">
        <f>+IFERROR(VLOOKUP($A37,Hoja6!$A$3:$O$1124,12,FALSE),"")</f>
        <v>58</v>
      </c>
      <c r="I37" s="135">
        <f>+IFERROR(VLOOKUP($A37,Hoja6!$A$3:$O$1124,13,FALSE),"")</f>
        <v>0.25550660792951541</v>
      </c>
      <c r="J37" s="34">
        <f>+IFERROR(VLOOKUP($A37,Hoja6!$A$3:$O$1124,14,FALSE),"")</f>
        <v>242</v>
      </c>
      <c r="K37" s="125">
        <f>+IFERROR(VLOOKUP($A37,Hoja6!$A$3:$O$1124,15,FALSE),"")</f>
        <v>67</v>
      </c>
      <c r="L37" s="164">
        <f>+IFERROR(VLOOKUP($A37,Hoja6!$A$3:$P$1124,16,FALSE),"")</f>
        <v>0.27685950413223143</v>
      </c>
      <c r="M37" s="34">
        <f>+IFERROR(VLOOKUP($A37,Hoja6!$A$3:$Y$1124,17,FALSE),"")</f>
        <v>205</v>
      </c>
      <c r="N37" s="125">
        <f>+IFERROR(VLOOKUP($A37,Hoja6!$A$3:$Y$1124,18,FALSE),"")</f>
        <v>52</v>
      </c>
      <c r="O37" s="164">
        <f>+IFERROR(VLOOKUP($A37,Hoja6!$A$3:$Y$1124,19,FALSE),"")</f>
        <v>0.25365853658536586</v>
      </c>
      <c r="P37" s="34">
        <f>+IFERROR(VLOOKUP($A37,Hoja6!$A$3:$Y$1124,20,FALSE),"")</f>
        <v>215</v>
      </c>
      <c r="Q37" s="125">
        <f>+IFERROR(VLOOKUP($A37,Hoja6!$A$3:$Y$1124,21,FALSE),"")</f>
        <v>43</v>
      </c>
      <c r="R37" s="164">
        <f>+IFERROR(VLOOKUP($A37,Hoja6!$A$3:$Y$1124,22,FALSE),"")</f>
        <v>0.2</v>
      </c>
      <c r="S37" s="34">
        <f>+IFERROR(VLOOKUP($A37,Hoja6!$A$3:$ZY$1124,23,FALSE),"")</f>
        <v>223</v>
      </c>
      <c r="T37" s="125">
        <f>+IFERROR(VLOOKUP($A37,Hoja6!$A$3:$ZY$1124,24,FALSE),"")</f>
        <v>51</v>
      </c>
      <c r="U37" s="273">
        <f>+IFERROR(VLOOKUP($A37,Hoja6!$A$3:$ZY$1124,25,FALSE),"")</f>
        <v>0.22869955156950672</v>
      </c>
    </row>
    <row r="38" spans="1:21" ht="15" x14ac:dyDescent="0.25">
      <c r="A38" s="121">
        <v>25</v>
      </c>
      <c r="B38" s="33">
        <f>+IFERROR(VLOOKUP($A38,Hoja6!$A$3:$O$1124,3,FALSE),"")</f>
        <v>70820</v>
      </c>
      <c r="C38" s="33" t="str">
        <f>+UPPER(IFERROR(VLOOKUP($A38,Hoja6!$A$3:$O$1124,4,FALSE),""))</f>
        <v>SANTIAGO DE TOLÚ  (3)</v>
      </c>
      <c r="D38" s="34">
        <f>+IFERROR(VLOOKUP($A38,Hoja6!$A$3:$O$1124,8,FALSE),"")</f>
        <v>286</v>
      </c>
      <c r="E38" s="34">
        <f>+IFERROR(VLOOKUP($A38,Hoja6!$A$3:$O$1124,9,FALSE),"")</f>
        <v>94</v>
      </c>
      <c r="F38" s="135">
        <f>+IFERROR(VLOOKUP($A38,Hoja6!$A$3:$O$1124,10,FALSE),"")</f>
        <v>0.32867132867132864</v>
      </c>
      <c r="G38" s="34">
        <f>+IFERROR(VLOOKUP($A38,Hoja6!$A$3:$O$1124,11,FALSE),"")</f>
        <v>259</v>
      </c>
      <c r="H38" s="34">
        <f>+IFERROR(VLOOKUP($A38,Hoja6!$A$3:$O$1124,12,FALSE),"")</f>
        <v>97</v>
      </c>
      <c r="I38" s="135">
        <f>+IFERROR(VLOOKUP($A38,Hoja6!$A$3:$O$1124,13,FALSE),"")</f>
        <v>0.37451737451737449</v>
      </c>
      <c r="J38" s="34">
        <f>+IFERROR(VLOOKUP($A38,Hoja6!$A$3:$O$1124,14,FALSE),"")</f>
        <v>289</v>
      </c>
      <c r="K38" s="125">
        <f>+IFERROR(VLOOKUP($A38,Hoja6!$A$3:$O$1124,15,FALSE),"")</f>
        <v>94</v>
      </c>
      <c r="L38" s="164">
        <f>+IFERROR(VLOOKUP($A38,Hoja6!$A$3:$P$1124,16,FALSE),"")</f>
        <v>0.32525951557093424</v>
      </c>
      <c r="M38" s="34">
        <f>+IFERROR(VLOOKUP($A38,Hoja6!$A$3:$Y$1124,17,FALSE),"")</f>
        <v>283</v>
      </c>
      <c r="N38" s="125">
        <f>+IFERROR(VLOOKUP($A38,Hoja6!$A$3:$Y$1124,18,FALSE),"")</f>
        <v>81</v>
      </c>
      <c r="O38" s="164">
        <f>+IFERROR(VLOOKUP($A38,Hoja6!$A$3:$Y$1124,19,FALSE),"")</f>
        <v>0.28621908127208479</v>
      </c>
      <c r="P38" s="34">
        <f>+IFERROR(VLOOKUP($A38,Hoja6!$A$3:$Y$1124,20,FALSE),"")</f>
        <v>343</v>
      </c>
      <c r="Q38" s="125">
        <f>+IFERROR(VLOOKUP($A38,Hoja6!$A$3:$Y$1124,21,FALSE),"")</f>
        <v>109</v>
      </c>
      <c r="R38" s="164">
        <f>+IFERROR(VLOOKUP($A38,Hoja6!$A$3:$Y$1124,22,FALSE),"")</f>
        <v>0.31778425655976678</v>
      </c>
      <c r="S38" s="34">
        <f>+IFERROR(VLOOKUP($A38,Hoja6!$A$3:$ZY$1124,23,FALSE),"")</f>
        <v>305</v>
      </c>
      <c r="T38" s="125">
        <f>+IFERROR(VLOOKUP($A38,Hoja6!$A$3:$ZY$1124,24,FALSE),"")</f>
        <v>81</v>
      </c>
      <c r="U38" s="273">
        <f>+IFERROR(VLOOKUP($A38,Hoja6!$A$3:$ZY$1124,25,FALSE),"")</f>
        <v>0.26557377049180325</v>
      </c>
    </row>
    <row r="39" spans="1:21" ht="15" x14ac:dyDescent="0.25">
      <c r="A39" s="121">
        <v>26</v>
      </c>
      <c r="B39" s="33">
        <f>+IFERROR(VLOOKUP($A39,Hoja6!$A$3:$O$1124,3,FALSE),"")</f>
        <v>70823</v>
      </c>
      <c r="C39" s="33" t="str">
        <f>+UPPER(IFERROR(VLOOKUP($A39,Hoja6!$A$3:$O$1124,4,FALSE),""))</f>
        <v>TOLÚ VIEJO</v>
      </c>
      <c r="D39" s="34">
        <f>+IFERROR(VLOOKUP($A39,Hoja6!$A$3:$O$1124,8,FALSE),"")</f>
        <v>213</v>
      </c>
      <c r="E39" s="34">
        <f>+IFERROR(VLOOKUP($A39,Hoja6!$A$3:$O$1124,9,FALSE),"")</f>
        <v>36</v>
      </c>
      <c r="F39" s="135">
        <f>+IFERROR(VLOOKUP($A39,Hoja6!$A$3:$O$1124,10,FALSE),"")</f>
        <v>0.16901408450704225</v>
      </c>
      <c r="G39" s="34">
        <f>+IFERROR(VLOOKUP($A39,Hoja6!$A$3:$O$1124,11,FALSE),"")</f>
        <v>226</v>
      </c>
      <c r="H39" s="34">
        <f>+IFERROR(VLOOKUP($A39,Hoja6!$A$3:$O$1124,12,FALSE),"")</f>
        <v>48</v>
      </c>
      <c r="I39" s="135">
        <f>+IFERROR(VLOOKUP($A39,Hoja6!$A$3:$O$1124,13,FALSE),"")</f>
        <v>0.21238938053097345</v>
      </c>
      <c r="J39" s="34">
        <f>+IFERROR(VLOOKUP($A39,Hoja6!$A$3:$O$1124,14,FALSE),"")</f>
        <v>258</v>
      </c>
      <c r="K39" s="125">
        <f>+IFERROR(VLOOKUP($A39,Hoja6!$A$3:$O$1124,15,FALSE),"")</f>
        <v>81</v>
      </c>
      <c r="L39" s="164">
        <f>+IFERROR(VLOOKUP($A39,Hoja6!$A$3:$P$1124,16,FALSE),"")</f>
        <v>0.31395348837209303</v>
      </c>
      <c r="M39" s="34">
        <f>+IFERROR(VLOOKUP($A39,Hoja6!$A$3:$Y$1124,17,FALSE),"")</f>
        <v>232</v>
      </c>
      <c r="N39" s="125">
        <f>+IFERROR(VLOOKUP($A39,Hoja6!$A$3:$Y$1124,18,FALSE),"")</f>
        <v>72</v>
      </c>
      <c r="O39" s="164">
        <f>+IFERROR(VLOOKUP($A39,Hoja6!$A$3:$Y$1124,19,FALSE),"")</f>
        <v>0.31034482758620691</v>
      </c>
      <c r="P39" s="34">
        <f>+IFERROR(VLOOKUP($A39,Hoja6!$A$3:$Y$1124,20,FALSE),"")</f>
        <v>235</v>
      </c>
      <c r="Q39" s="125">
        <f>+IFERROR(VLOOKUP($A39,Hoja6!$A$3:$Y$1124,21,FALSE),"")</f>
        <v>68</v>
      </c>
      <c r="R39" s="164">
        <f>+IFERROR(VLOOKUP($A39,Hoja6!$A$3:$Y$1124,22,FALSE),"")</f>
        <v>0.28936170212765955</v>
      </c>
      <c r="S39" s="34">
        <f>+IFERROR(VLOOKUP($A39,Hoja6!$A$3:$ZY$1124,23,FALSE),"")</f>
        <v>254</v>
      </c>
      <c r="T39" s="125">
        <f>+IFERROR(VLOOKUP($A39,Hoja6!$A$3:$ZY$1124,24,FALSE),"")</f>
        <v>52</v>
      </c>
      <c r="U39" s="273">
        <f>+IFERROR(VLOOKUP($A39,Hoja6!$A$3:$ZY$1124,25,FALSE),"")</f>
        <v>0.20472440944881889</v>
      </c>
    </row>
    <row r="40" spans="1:21" ht="15" x14ac:dyDescent="0.25">
      <c r="A40" s="121">
        <v>27</v>
      </c>
      <c r="B40" s="33" t="str">
        <f>+IFERROR(VLOOKUP($A40,Hoja6!$A$3:$O$1124,3,FALSE),"")</f>
        <v/>
      </c>
      <c r="C40" s="33" t="str">
        <f>+UPPER(IFERROR(VLOOKUP($A40,Hoja6!$A$3:$O$1124,4,FALSE),""))</f>
        <v/>
      </c>
      <c r="D40" s="34" t="str">
        <f>+IFERROR(VLOOKUP($A40,Hoja6!$A$3:$O$1124,8,FALSE),"")</f>
        <v/>
      </c>
      <c r="E40" s="34" t="str">
        <f>+IFERROR(VLOOKUP($A40,Hoja6!$A$3:$O$1124,9,FALSE),"")</f>
        <v/>
      </c>
      <c r="F40" s="135" t="str">
        <f>+IFERROR(VLOOKUP($A40,Hoja6!$A$3:$O$1124,10,FALSE),"")</f>
        <v/>
      </c>
      <c r="G40" s="34" t="str">
        <f>+IFERROR(VLOOKUP($A40,Hoja6!$A$3:$O$1124,11,FALSE),"")</f>
        <v/>
      </c>
      <c r="H40" s="34" t="str">
        <f>+IFERROR(VLOOKUP($A40,Hoja6!$A$3:$O$1124,12,FALSE),"")</f>
        <v/>
      </c>
      <c r="I40" s="135" t="str">
        <f>+IFERROR(VLOOKUP($A40,Hoja6!$A$3:$O$1124,13,FALSE),"")</f>
        <v/>
      </c>
      <c r="J40" s="34" t="str">
        <f>+IFERROR(VLOOKUP($A40,Hoja6!$A$3:$O$1124,14,FALSE),"")</f>
        <v/>
      </c>
      <c r="K40" s="125" t="str">
        <f>+IFERROR(VLOOKUP($A40,Hoja6!$A$3:$O$1124,15,FALSE),"")</f>
        <v/>
      </c>
      <c r="L40" s="164" t="str">
        <f>+IFERROR(VLOOKUP($A40,Hoja6!$A$3:$P$1124,16,FALSE),"")</f>
        <v/>
      </c>
      <c r="M40" s="34" t="str">
        <f>+IFERROR(VLOOKUP($A40,Hoja6!$A$3:$Y$1124,17,FALSE),"")</f>
        <v/>
      </c>
      <c r="N40" s="125" t="str">
        <f>+IFERROR(VLOOKUP($A40,Hoja6!$A$3:$Y$1124,18,FALSE),"")</f>
        <v/>
      </c>
      <c r="O40" s="164" t="str">
        <f>+IFERROR(VLOOKUP($A40,Hoja6!$A$3:$Y$1124,19,FALSE),"")</f>
        <v/>
      </c>
      <c r="P40" s="34" t="str">
        <f>+IFERROR(VLOOKUP($A40,Hoja6!$A$3:$Y$1124,20,FALSE),"")</f>
        <v/>
      </c>
      <c r="Q40" s="125" t="str">
        <f>+IFERROR(VLOOKUP($A40,Hoja6!$A$3:$Y$1124,21,FALSE),"")</f>
        <v/>
      </c>
      <c r="R40" s="164" t="str">
        <f>+IFERROR(VLOOKUP($A40,Hoja6!$A$3:$Y$1124,22,FALSE),"")</f>
        <v/>
      </c>
      <c r="S40" s="34" t="str">
        <f>+IFERROR(VLOOKUP($A40,Hoja6!$A$3:$ZY$1124,23,FALSE),"")</f>
        <v/>
      </c>
      <c r="T40" s="125" t="str">
        <f>+IFERROR(VLOOKUP($A40,Hoja6!$A$3:$ZY$1124,24,FALSE),"")</f>
        <v/>
      </c>
      <c r="U40" s="273" t="str">
        <f>+IFERROR(VLOOKUP($A40,Hoja6!$A$3:$ZY$1124,25,FALSE),"")</f>
        <v/>
      </c>
    </row>
    <row r="41" spans="1:21" ht="15" x14ac:dyDescent="0.25">
      <c r="A41" s="121">
        <v>28</v>
      </c>
      <c r="B41" s="33" t="str">
        <f>+IFERROR(VLOOKUP($A41,Hoja6!$A$3:$O$1124,3,FALSE),"")</f>
        <v/>
      </c>
      <c r="C41" s="33" t="str">
        <f>+UPPER(IFERROR(VLOOKUP($A41,Hoja6!$A$3:$O$1124,4,FALSE),""))</f>
        <v/>
      </c>
      <c r="D41" s="34" t="str">
        <f>+IFERROR(VLOOKUP($A41,Hoja6!$A$3:$O$1124,8,FALSE),"")</f>
        <v/>
      </c>
      <c r="E41" s="34" t="str">
        <f>+IFERROR(VLOOKUP($A41,Hoja6!$A$3:$O$1124,9,FALSE),"")</f>
        <v/>
      </c>
      <c r="F41" s="135" t="str">
        <f>+IFERROR(VLOOKUP($A41,Hoja6!$A$3:$O$1124,10,FALSE),"")</f>
        <v/>
      </c>
      <c r="G41" s="34" t="str">
        <f>+IFERROR(VLOOKUP($A41,Hoja6!$A$3:$O$1124,11,FALSE),"")</f>
        <v/>
      </c>
      <c r="H41" s="34" t="str">
        <f>+IFERROR(VLOOKUP($A41,Hoja6!$A$3:$O$1124,12,FALSE),"")</f>
        <v/>
      </c>
      <c r="I41" s="135" t="str">
        <f>+IFERROR(VLOOKUP($A41,Hoja6!$A$3:$O$1124,13,FALSE),"")</f>
        <v/>
      </c>
      <c r="J41" s="34" t="str">
        <f>+IFERROR(VLOOKUP($A41,Hoja6!$A$3:$O$1124,14,FALSE),"")</f>
        <v/>
      </c>
      <c r="K41" s="125" t="str">
        <f>+IFERROR(VLOOKUP($A41,Hoja6!$A$3:$O$1124,15,FALSE),"")</f>
        <v/>
      </c>
      <c r="L41" s="164" t="str">
        <f>+IFERROR(VLOOKUP($A41,Hoja6!$A$3:$P$1124,16,FALSE),"")</f>
        <v/>
      </c>
      <c r="M41" s="34" t="str">
        <f>+IFERROR(VLOOKUP($A41,Hoja6!$A$3:$Y$1124,17,FALSE),"")</f>
        <v/>
      </c>
      <c r="N41" s="125" t="str">
        <f>+IFERROR(VLOOKUP($A41,Hoja6!$A$3:$Y$1124,18,FALSE),"")</f>
        <v/>
      </c>
      <c r="O41" s="164" t="str">
        <f>+IFERROR(VLOOKUP($A41,Hoja6!$A$3:$Y$1124,19,FALSE),"")</f>
        <v/>
      </c>
      <c r="P41" s="34" t="str">
        <f>+IFERROR(VLOOKUP($A41,Hoja6!$A$3:$Y$1124,20,FALSE),"")</f>
        <v/>
      </c>
      <c r="Q41" s="125" t="str">
        <f>+IFERROR(VLOOKUP($A41,Hoja6!$A$3:$Y$1124,21,FALSE),"")</f>
        <v/>
      </c>
      <c r="R41" s="164" t="str">
        <f>+IFERROR(VLOOKUP($A41,Hoja6!$A$3:$Y$1124,22,FALSE),"")</f>
        <v/>
      </c>
      <c r="S41" s="34" t="str">
        <f>+IFERROR(VLOOKUP($A41,Hoja6!$A$3:$ZY$1124,23,FALSE),"")</f>
        <v/>
      </c>
      <c r="T41" s="125" t="str">
        <f>+IFERROR(VLOOKUP($A41,Hoja6!$A$3:$ZY$1124,24,FALSE),"")</f>
        <v/>
      </c>
      <c r="U41" s="273" t="str">
        <f>+IFERROR(VLOOKUP($A41,Hoja6!$A$3:$ZY$1124,25,FALSE),"")</f>
        <v/>
      </c>
    </row>
    <row r="42" spans="1:21" ht="15" x14ac:dyDescent="0.25">
      <c r="A42" s="121">
        <v>29</v>
      </c>
      <c r="B42" s="33" t="str">
        <f>+IFERROR(VLOOKUP($A42,Hoja6!$A$3:$O$1124,3,FALSE),"")</f>
        <v/>
      </c>
      <c r="C42" s="33" t="str">
        <f>+UPPER(IFERROR(VLOOKUP($A42,Hoja6!$A$3:$O$1124,4,FALSE),""))</f>
        <v/>
      </c>
      <c r="D42" s="34" t="str">
        <f>+IFERROR(VLOOKUP($A42,Hoja6!$A$3:$O$1124,8,FALSE),"")</f>
        <v/>
      </c>
      <c r="E42" s="34" t="str">
        <f>+IFERROR(VLOOKUP($A42,Hoja6!$A$3:$O$1124,9,FALSE),"")</f>
        <v/>
      </c>
      <c r="F42" s="135" t="str">
        <f>+IFERROR(VLOOKUP($A42,Hoja6!$A$3:$O$1124,10,FALSE),"")</f>
        <v/>
      </c>
      <c r="G42" s="34" t="str">
        <f>+IFERROR(VLOOKUP($A42,Hoja6!$A$3:$O$1124,11,FALSE),"")</f>
        <v/>
      </c>
      <c r="H42" s="34" t="str">
        <f>+IFERROR(VLOOKUP($A42,Hoja6!$A$3:$O$1124,12,FALSE),"")</f>
        <v/>
      </c>
      <c r="I42" s="135" t="str">
        <f>+IFERROR(VLOOKUP($A42,Hoja6!$A$3:$O$1124,13,FALSE),"")</f>
        <v/>
      </c>
      <c r="J42" s="34" t="str">
        <f>+IFERROR(VLOOKUP($A42,Hoja6!$A$3:$O$1124,14,FALSE),"")</f>
        <v/>
      </c>
      <c r="K42" s="125" t="str">
        <f>+IFERROR(VLOOKUP($A42,Hoja6!$A$3:$O$1124,15,FALSE),"")</f>
        <v/>
      </c>
      <c r="L42" s="164" t="str">
        <f>+IFERROR(VLOOKUP($A42,Hoja6!$A$3:$P$1124,16,FALSE),"")</f>
        <v/>
      </c>
      <c r="M42" s="34" t="str">
        <f>+IFERROR(VLOOKUP($A42,Hoja6!$A$3:$Y$1124,17,FALSE),"")</f>
        <v/>
      </c>
      <c r="N42" s="125" t="str">
        <f>+IFERROR(VLOOKUP($A42,Hoja6!$A$3:$Y$1124,18,FALSE),"")</f>
        <v/>
      </c>
      <c r="O42" s="164" t="str">
        <f>+IFERROR(VLOOKUP($A42,Hoja6!$A$3:$Y$1124,19,FALSE),"")</f>
        <v/>
      </c>
      <c r="P42" s="34" t="str">
        <f>+IFERROR(VLOOKUP($A42,Hoja6!$A$3:$Y$1124,20,FALSE),"")</f>
        <v/>
      </c>
      <c r="Q42" s="125" t="str">
        <f>+IFERROR(VLOOKUP($A42,Hoja6!$A$3:$Y$1124,21,FALSE),"")</f>
        <v/>
      </c>
      <c r="R42" s="164" t="str">
        <f>+IFERROR(VLOOKUP($A42,Hoja6!$A$3:$Y$1124,22,FALSE),"")</f>
        <v/>
      </c>
      <c r="S42" s="34" t="str">
        <f>+IFERROR(VLOOKUP($A42,Hoja6!$A$3:$ZY$1124,23,FALSE),"")</f>
        <v/>
      </c>
      <c r="T42" s="125" t="str">
        <f>+IFERROR(VLOOKUP($A42,Hoja6!$A$3:$ZY$1124,24,FALSE),"")</f>
        <v/>
      </c>
      <c r="U42" s="273" t="str">
        <f>+IFERROR(VLOOKUP($A42,Hoja6!$A$3:$ZY$1124,25,FALSE),"")</f>
        <v/>
      </c>
    </row>
    <row r="43" spans="1:21" ht="15" x14ac:dyDescent="0.25">
      <c r="A43" s="121">
        <v>30</v>
      </c>
      <c r="B43" s="33" t="str">
        <f>+IFERROR(VLOOKUP($A43,Hoja6!$A$3:$O$1124,3,FALSE),"")</f>
        <v/>
      </c>
      <c r="C43" s="33" t="str">
        <f>+UPPER(IFERROR(VLOOKUP($A43,Hoja6!$A$3:$O$1124,4,FALSE),""))</f>
        <v/>
      </c>
      <c r="D43" s="34" t="str">
        <f>+IFERROR(VLOOKUP($A43,Hoja6!$A$3:$O$1124,8,FALSE),"")</f>
        <v/>
      </c>
      <c r="E43" s="34" t="str">
        <f>+IFERROR(VLOOKUP($A43,Hoja6!$A$3:$O$1124,9,FALSE),"")</f>
        <v/>
      </c>
      <c r="F43" s="135" t="str">
        <f>+IFERROR(VLOOKUP($A43,Hoja6!$A$3:$O$1124,10,FALSE),"")</f>
        <v/>
      </c>
      <c r="G43" s="34" t="str">
        <f>+IFERROR(VLOOKUP($A43,Hoja6!$A$3:$O$1124,11,FALSE),"")</f>
        <v/>
      </c>
      <c r="H43" s="34" t="str">
        <f>+IFERROR(VLOOKUP($A43,Hoja6!$A$3:$O$1124,12,FALSE),"")</f>
        <v/>
      </c>
      <c r="I43" s="135" t="str">
        <f>+IFERROR(VLOOKUP($A43,Hoja6!$A$3:$O$1124,13,FALSE),"")</f>
        <v/>
      </c>
      <c r="J43" s="34" t="str">
        <f>+IFERROR(VLOOKUP($A43,Hoja6!$A$3:$O$1124,14,FALSE),"")</f>
        <v/>
      </c>
      <c r="K43" s="125" t="str">
        <f>+IFERROR(VLOOKUP($A43,Hoja6!$A$3:$O$1124,15,FALSE),"")</f>
        <v/>
      </c>
      <c r="L43" s="164" t="str">
        <f>+IFERROR(VLOOKUP($A43,Hoja6!$A$3:$P$1124,16,FALSE),"")</f>
        <v/>
      </c>
      <c r="M43" s="34" t="str">
        <f>+IFERROR(VLOOKUP($A43,Hoja6!$A$3:$Y$1124,17,FALSE),"")</f>
        <v/>
      </c>
      <c r="N43" s="125" t="str">
        <f>+IFERROR(VLOOKUP($A43,Hoja6!$A$3:$Y$1124,18,FALSE),"")</f>
        <v/>
      </c>
      <c r="O43" s="164" t="str">
        <f>+IFERROR(VLOOKUP($A43,Hoja6!$A$3:$Y$1124,19,FALSE),"")</f>
        <v/>
      </c>
      <c r="P43" s="34" t="str">
        <f>+IFERROR(VLOOKUP($A43,Hoja6!$A$3:$Y$1124,20,FALSE),"")</f>
        <v/>
      </c>
      <c r="Q43" s="125" t="str">
        <f>+IFERROR(VLOOKUP($A43,Hoja6!$A$3:$Y$1124,21,FALSE),"")</f>
        <v/>
      </c>
      <c r="R43" s="164" t="str">
        <f>+IFERROR(VLOOKUP($A43,Hoja6!$A$3:$Y$1124,22,FALSE),"")</f>
        <v/>
      </c>
      <c r="S43" s="34" t="str">
        <f>+IFERROR(VLOOKUP($A43,Hoja6!$A$3:$ZY$1124,23,FALSE),"")</f>
        <v/>
      </c>
      <c r="T43" s="125" t="str">
        <f>+IFERROR(VLOOKUP($A43,Hoja6!$A$3:$ZY$1124,24,FALSE),"")</f>
        <v/>
      </c>
      <c r="U43" s="273" t="str">
        <f>+IFERROR(VLOOKUP($A43,Hoja6!$A$3:$ZY$1124,25,FALSE),"")</f>
        <v/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0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0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0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0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0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0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0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0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0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0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0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0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0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0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0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0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0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0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0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0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0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0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0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0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0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0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0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0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0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0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0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0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0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0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0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0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0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0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0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0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0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0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0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0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0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0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0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0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0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0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0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0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0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0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0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0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0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0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0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0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0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0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0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0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0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0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0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0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0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0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0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0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0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0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0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0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0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0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0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0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0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0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0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0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0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0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0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0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0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0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0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0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0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0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0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0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0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0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0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0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0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0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0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0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0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0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0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0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0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0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0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0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0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0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0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0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0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0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0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0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0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0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0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0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0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0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0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0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0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0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0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0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0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0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0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0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0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0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0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0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0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0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0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0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0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0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0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0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0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0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0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0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0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0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0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0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0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0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0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0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0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0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0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0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0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0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0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0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0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0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0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0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0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0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0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0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0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0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0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0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0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0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0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0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0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0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0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0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0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0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0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0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0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0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0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0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0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0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0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0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0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0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0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0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0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0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0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0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0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0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0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0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0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0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0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0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0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0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0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0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0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0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0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0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0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0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0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0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0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0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0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0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0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0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0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0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0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0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0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0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0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0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0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0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0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0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0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0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0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0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0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0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0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0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0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0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0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0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0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0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0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0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0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0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0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0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0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0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0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0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0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0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0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0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0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0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0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0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0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0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0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0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0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0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0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0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0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0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0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0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0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0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0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0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0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0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0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0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0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0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0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0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0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0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0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0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0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0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0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0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0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0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0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0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0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0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0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0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0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0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0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0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0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0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0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0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0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0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0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0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0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0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0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0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0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0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0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0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0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0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0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0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0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0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0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0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0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0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0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0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0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0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0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0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0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0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0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0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0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0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0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0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0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0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0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0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0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0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0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0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0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0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0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0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0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0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0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0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0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0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0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0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0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0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0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0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0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0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0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0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0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0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0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0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0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0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0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0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0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0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0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0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0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0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0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0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0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0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0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0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0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0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0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0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0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0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0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0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0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0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0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0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0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0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0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0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0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0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0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0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0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0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0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0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0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0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0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0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0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0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0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0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0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0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0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0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0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0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0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0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0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0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0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0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0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0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0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0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0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0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0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0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0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0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0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0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0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0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0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0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0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0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0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0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0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0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0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0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0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0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0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0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0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0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0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0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0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0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0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0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0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0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0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0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0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0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0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0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0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0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0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0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0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0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0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0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0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0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0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0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0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0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0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0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0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0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0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0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0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0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0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0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0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0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0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0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0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0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0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0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0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0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0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0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0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0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0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0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0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0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0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0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0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0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0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0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0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0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0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0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0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0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0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0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0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0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0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0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0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0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0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0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0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0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0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0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0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0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0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0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0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0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0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0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0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0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0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0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0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0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0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0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0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0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0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0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0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0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0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0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0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0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0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0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0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0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0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0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0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0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0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0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0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0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0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0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0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0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0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0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0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0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0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0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0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0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0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0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0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0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0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0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0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0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0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0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0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0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0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0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0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0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0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0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0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0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0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0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0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0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0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0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0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0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0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0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0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0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0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0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0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0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0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0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0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0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0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0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0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0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0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0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0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0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0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0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0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0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0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0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0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0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0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0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0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0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0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0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0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0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0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0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0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0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0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0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0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0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0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0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0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0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0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0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0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0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0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0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0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0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0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0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0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0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0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0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0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0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0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0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0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0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0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0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0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0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0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0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0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0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0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0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0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0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0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0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0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0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0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0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0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0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0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0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0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0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0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0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0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0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0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0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0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0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0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0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0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0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0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0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0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0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0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0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0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0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0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0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0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0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0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0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0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0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0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0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0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0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0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0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0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0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0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0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0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0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0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0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0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1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2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3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4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5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6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7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8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9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10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11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12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13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14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15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16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17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18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19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20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21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22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23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24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25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26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26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26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26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26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26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26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26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26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26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26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26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26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26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26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26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26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26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26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26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26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26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26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26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26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26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26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26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26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26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26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26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26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26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26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26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26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26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26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26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26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26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26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26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26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26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26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26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26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26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26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26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26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26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26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26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26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26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26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26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26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26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26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26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26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26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26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26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26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26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26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26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26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26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26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26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26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26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26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26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26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26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26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26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26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26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26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26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26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26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26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26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26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26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26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26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26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26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26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26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26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26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26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26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26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26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26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26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26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26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26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26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26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26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26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26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26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26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26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26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26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26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26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26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26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26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26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26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26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26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26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26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26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26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26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26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26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26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26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26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26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26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26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26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26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26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26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26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26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26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26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26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26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26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26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26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26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26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26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26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26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26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26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26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26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2022-07-19T17:17:30Z</dcterms:modified>
</cp:coreProperties>
</file>