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8F7707B0-47A4-4D1F-8294-DD80E39BAEF4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<sst xmlns="http://schemas.openxmlformats.org/spreadsheetml/2006/main" count="13152" uniqueCount="2714">
  <si>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</si>
  <si>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</si>
  <si>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</si>
  <si>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</si>
  <si>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</si>
  <si>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</si>
  <si>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</si>
  <si>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</si>
  <si>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</si>
  <si>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</si>
  <si>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</si>
  <si>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</si>
  <si>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</si>
  <si>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</si>
  <si>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</si>
  <si>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</si>
  <si>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</si>
  <si>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</si>
  <si>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</si>
  <si>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</si>
  <si>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</si>
  <si>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</si>
  <si>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</si>
  <si>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</si>
  <si>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</si>
  <si>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</si>
  <si>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</si>
  <si>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</si>
  <si>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</si>
  <si>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</si>
  <si>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</si>
  <si>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</si>
  <si>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</si>
  <si>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</si>
  <si>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</si>
  <si>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</si>
  <si>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</si>
  <si>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</si>
  <si>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</si>
  <si>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</si>
  <si>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</si>
  <si>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</si>
  <si>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</si>
  <si>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</si>
  <si>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</si>
  <si>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</si>
  <si>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</si>
  <si>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</si>
  <si>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</si>
  <si>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</si>
  <si>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</si>
  <si>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</si>
  <si>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</si>
  <si>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</si>
  <si>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</si>
  <si>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</si>
  <si>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</si>
  <si>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</si>
  <si>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</si>
  <si>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</si>
  <si>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</si>
  <si>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</si>
  <si>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</si>
  <si>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</si>
  <si>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</si>
  <si>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</si>
  <si>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</si>
  <si>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</si>
  <si>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</si>
  <si>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</si>
  <si>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</si>
  <si>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</si>
  <si>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</si>
  <si>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</si>
  <si>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</si>
  <si>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</si>
  <si>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</si>
  <si>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</si>
  <si>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</si>
  <si>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</si>
  <si>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</si>
  <si>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</si>
  <si>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</si>
  <si>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</si>
  <si>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</si>
  <si>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</si>
  <si>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</si>
  <si>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</si>
  <si>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</si>
  <si>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</si>
  <si>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</si>
  <si>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</si>
  <si>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</si>
  <si>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</si>
  <si>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</si>
  <si>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</si>
  <si>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</si>
  <si>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</si>
  <si>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</si>
  <si>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</si>
  <si>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</si>
  <si>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</si>
  <si>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</si>
  <si>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</si>
  <si>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</si>
  <si>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</si>
  <si>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</si>
  <si>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</si>
  <si>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</si>
  <si>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</si>
  <si>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</si>
  <si>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</si>
  <si>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</si>
  <si>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</si>
  <si>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</si>
  <si>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</si>
  <si>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</si>
  <si>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</si>
  <si>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</si>
  <si>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</si>
  <si>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</si>
  <si>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</si>
  <si>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</si>
  <si>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</si>
  <si>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</si>
  <si>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</si>
  <si>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</si>
  <si>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</si>
  <si>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</si>
  <si>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</si>
  <si>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</si>
  <si>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</si>
  <si>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</si>
  <si>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</si>
  <si>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</si>
  <si>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</si>
  <si>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</si>
  <si>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</si>
  <si>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</si>
  <si>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</si>
  <si>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</si>
  <si>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</si>
  <si>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</si>
  <si>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</si>
  <si>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</si>
  <si>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</si>
  <si>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</si>
  <si>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</si>
  <si>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</si>
  <si>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</si>
  <si>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</si>
  <si>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</si>
  <si>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</si>
  <si>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</si>
  <si>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</si>
  <si>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</si>
  <si>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</si>
  <si>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</si>
  <si>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</si>
  <si>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</si>
  <si>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</si>
  <si>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</si>
  <si>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</si>
  <si>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</si>
  <si>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</si>
  <si>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</si>
  <si>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</si>
  <si>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</si>
  <si>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</si>
  <si>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</si>
  <si>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</si>
  <si>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</si>
  <si>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</si>
  <si>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</si>
  <si>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</si>
  <si>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</si>
  <si>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</si>
  <si>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</si>
  <si>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</si>
  <si>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</si>
  <si>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</si>
  <si>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</si>
  <si>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</si>
  <si>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</si>
  <si>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</si>
  <si>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</si>
  <si>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</si>
  <si>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</si>
  <si>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</si>
  <si>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</si>
  <si>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</si>
  <si>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</si>
  <si>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</si>
  <si>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</si>
  <si>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</si>
  <si>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</si>
  <si>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</si>
  <si>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</si>
  <si>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</si>
  <si>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</si>
  <si>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</si>
  <si>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</si>
  <si>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</si>
  <si>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</si>
  <si>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</si>
  <si>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</si>
  <si>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</si>
  <si>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</si>
  <si>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</si>
  <si>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</si>
  <si>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</si>
  <si>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</si>
  <si>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</si>
  <si>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</si>
  <si>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</si>
  <si>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</si>
  <si>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</si>
  <si>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</si>
  <si>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</si>
  <si>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</si>
  <si>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</si>
  <si>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</si>
  <si>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</si>
  <si>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</si>
  <si>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</si>
  <si>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</si>
  <si>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</si>
  <si>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</si>
  <si>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</si>
  <si>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</si>
  <si>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</si>
  <si>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</si>
  <si>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</si>
  <si>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</si>
  <si>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</si>
  <si>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</si>
  <si>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</si>
  <si>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</si>
  <si>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</si>
  <si>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</si>
  <si>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</si>
  <si>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</si>
  <si>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</si>
  <si>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</si>
  <si>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</si>
  <si>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</si>
  <si>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</si>
  <si>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</si>
  <si>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</si>
  <si>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</si>
  <si>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</si>
  <si>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</si>
  <si>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</si>
  <si>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</si>
  <si>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</si>
  <si>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</si>
  <si>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</si>
  <si>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</si>
  <si>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</si>
  <si>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</si>
  <si>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</si>
  <si>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</si>
  <si>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</si>
  <si>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</si>
  <si>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</si>
  <si>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</si>
  <si>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</si>
  <si>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</si>
  <si>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</si>
  <si>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</si>
  <si>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</si>
  <si>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</si>
  <si>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</si>
  <si>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</si>
  <si>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</si>
  <si>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</si>
  <si>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</si>
  <si>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</si>
  <si>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</si>
  <si>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</si>
  <si>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</si>
  <si>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</si>
  <si>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</si>
  <si>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</si>
  <si>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</si>
  <si>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</si>
  <si>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</si>
  <si>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</si>
  <si>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</si>
  <si>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</si>
  <si>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</si>
  <si>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</si>
  <si>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</si>
  <si>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</si>
  <si>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</si>
  <si>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</si>
  <si>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</si>
  <si>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</si>
  <si>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</si>
  <si>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</si>
  <si>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</si>
  <si>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</si>
  <si>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</si>
  <si>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</si>
  <si>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</si>
  <si>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</si>
  <si>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</si>
  <si>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</si>
  <si>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</si>
  <si>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</si>
  <si>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</si>
  <si>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</si>
  <si>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</si>
  <si>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</si>
  <si>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</si>
  <si>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</si>
  <si>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</si>
  <si>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</si>
  <si>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</si>
  <si>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</si>
  <si>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</si>
  <si>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</si>
  <si>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</si>
  <si>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</si>
  <si>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</si>
  <si>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</si>
  <si>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</si>
  <si>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</si>
  <si>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</si>
  <si>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</si>
  <si>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</si>
  <si>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</si>
  <si>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</si>
  <si>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</si>
  <si>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</si>
  <si>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</si>
  <si>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</si>
  <si>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</si>
  <si>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</si>
  <si>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</si>
  <si>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</si>
  <si>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</si>
  <si>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</si>
  <si>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</si>
  <si>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</si>
  <si>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</si>
  <si>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</si>
  <si>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</si>
  <si>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</si>
  <si>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</si>
  <si>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</si>
  <si>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</si>
  <si>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</si>
  <si>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</si>
  <si>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</si>
  <si>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</si>
  <si>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</si>
  <si>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</si>
  <si>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</si>
  <si>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</si>
  <si>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</si>
  <si>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</si>
  <si>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</si>
  <si>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</si>
  <si>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</si>
  <si>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</si>
  <si>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</si>
  <si>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</si>
  <si>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</si>
  <si>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</si>
  <si>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</si>
  <si>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</si>
  <si>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</si>
  <si>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</si>
  <si>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</si>
  <si>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</si>
  <si>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</si>
  <si>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</si>
  <si>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</si>
  <si>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</si>
  <si>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</si>
  <si>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</si>
  <si>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</si>
  <si>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</si>
  <si>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</si>
  <si>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</si>
  <si>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</si>
  <si>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</si>
  <si>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</si>
  <si>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</si>
  <si>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</si>
  <si>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</si>
  <si>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</si>
  <si>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</si>
  <si>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</si>
  <si>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</si>
  <si>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</si>
  <si>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</si>
  <si>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</si>
  <si>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</si>
  <si>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</si>
  <si>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</si>
  <si>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</si>
  <si>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</si>
  <si>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</si>
  <si>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</si>
  <si>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</si>
  <si>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</si>
  <si>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</si>
  <si>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</si>
  <si>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</si>
  <si>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</si>
  <si>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</si>
  <si>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</si>
  <si>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</si>
  <si>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</si>
  <si>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</si>
  <si>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</si>
  <si>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</si>
  <si>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</si>
  <si>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</si>
  <si>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</si>
  <si>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</si>
  <si>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</si>
  <si>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</si>
  <si>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</si>
  <si>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</si>
  <si>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</si>
  <si>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</si>
  <si>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</si>
  <si>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</si>
  <si>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</si>
  <si>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</si>
  <si>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</si>
  <si>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</si>
  <si>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</si>
  <si>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</si>
  <si>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</si>
  <si>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</si>
  <si>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</si>
  <si>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</si>
  <si>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</si>
  <si>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</si>
  <si>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</si>
  <si>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</si>
  <si>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</si>
  <si>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</si>
  <si>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</si>
  <si>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</si>
  <si>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</si>
  <si>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</si>
  <si>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</si>
  <si>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</si>
  <si>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</si>
  <si>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</si>
  <si>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</si>
  <si>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</si>
  <si>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</si>
  <si>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</si>
  <si>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</si>
  <si>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</si>
  <si>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</si>
  <si>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</si>
  <si>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</si>
  <si>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</si>
  <si>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</si>
  <si>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</si>
  <si>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</si>
  <si>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</si>
  <si>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</si>
  <si>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</si>
  <si>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</si>
  <si>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</si>
  <si>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</si>
  <si>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</si>
  <si>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</si>
  <si>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</si>
  <si>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</si>
  <si>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</si>
  <si>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</si>
  <si>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</si>
  <si>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</si>
  <si>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</si>
  <si>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</si>
  <si>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</si>
  <si>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</si>
  <si>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</si>
  <si>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</si>
  <si>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</si>
  <si>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</si>
  <si>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</si>
  <si>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</si>
  <si>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</si>
  <si>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</si>
  <si>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</si>
  <si>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</si>
  <si>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</si>
  <si>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</si>
  <si>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</si>
  <si>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</si>
  <si>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</si>
  <si>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</si>
  <si>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</si>
  <si>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</si>
  <si>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</si>
  <si>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</si>
  <si>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</si>
  <si>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</si>
  <si>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</si>
  <si>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</si>
  <si>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</si>
  <si>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</si>
  <si>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</si>
  <si>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</si>
  <si>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</si>
  <si>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</si>
  <si>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</si>
  <si>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</si>
  <si>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</si>
  <si>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</si>
  <si>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</si>
  <si>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</si>
  <si>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</si>
  <si>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</si>
  <si>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</si>
  <si>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</si>
  <si>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</si>
  <si>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</si>
  <si>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</si>
  <si>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</si>
  <si>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</si>
  <si>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</si>
  <si>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</si>
  <si>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</si>
  <si>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</si>
  <si>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</si>
  <si>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</si>
  <si>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</si>
  <si>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</si>
  <si>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</si>
  <si>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</si>
  <si>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</si>
  <si>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</si>
  <si>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</si>
  <si>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</si>
  <si>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</si>
  <si>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</si>
  <si>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</si>
  <si>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</si>
  <si>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</si>
  <si>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</si>
  <si>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</si>
  <si>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</si>
  <si>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</si>
  <si>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</si>
  <si>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</si>
  <si>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</si>
  <si>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</si>
  <si>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</si>
  <si>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</si>
  <si>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</si>
  <si>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</si>
  <si>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</si>
  <si>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</si>
  <si>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</si>
  <si>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</si>
  <si>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</si>
  <si>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</si>
  <si>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</si>
  <si>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</si>
  <si>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</si>
  <si>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</si>
  <si>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</si>
  <si>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</si>
  <si>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</si>
  <si>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</si>
  <si>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</si>
  <si>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</si>
  <si>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</si>
  <si>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</si>
  <si>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</si>
  <si>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</si>
  <si>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</si>
  <si>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</si>
  <si>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</si>
  <si>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</si>
  <si>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</si>
  <si>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</si>
  <si>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</si>
  <si>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</si>
  <si>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</si>
  <si>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</si>
  <si>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</si>
  <si>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</si>
  <si>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</si>
  <si>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</si>
  <si>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</si>
  <si>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</si>
  <si>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</si>
  <si>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</si>
  <si>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</si>
  <si>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</si>
  <si>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</si>
  <si>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</si>
  <si>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</si>
  <si>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</si>
  <si>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</si>
  <si>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</si>
  <si>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</si>
  <si>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</si>
  <si>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</si>
  <si>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</si>
  <si>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</si>
  <si>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</si>
  <si>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</si>
  <si>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</si>
  <si>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</si>
  <si>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</si>
  <si>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</si>
  <si>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</si>
  <si>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</si>
  <si>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</si>
  <si>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</si>
  <si>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</si>
  <si>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</si>
  <si>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</si>
  <si>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</si>
  <si>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</si>
  <si>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</si>
  <si>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</si>
  <si>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</si>
  <si>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</si>
  <si>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</si>
  <si>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</si>
  <si>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</si>
  <si>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</si>
  <si>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</si>
  <si>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</si>
  <si>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</si>
  <si>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</si>
  <si>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</si>
  <si>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</si>
  <si>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</si>
  <si>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</si>
  <si>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</si>
  <si>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</si>
  <si>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</si>
  <si>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</si>
  <si>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</si>
  <si>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</si>
  <si>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</si>
  <si>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</si>
  <si>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</si>
  <si>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</si>
  <si>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</si>
  <si>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</si>
  <si>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</si>
  <si>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</si>
  <si>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</si>
  <si>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</si>
  <si>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</si>
  <si>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</si>
  <si>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</si>
  <si>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</si>
  <si>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</si>
  <si>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</si>
  <si>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</si>
  <si>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</si>
  <si>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</si>
  <si>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</si>
  <si>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</si>
  <si>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</si>
  <si>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</si>
  <si>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</si>
  <si>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</si>
  <si>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</si>
  <si>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</si>
  <si>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</si>
  <si>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</si>
  <si>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</si>
  <si>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</si>
  <si>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</si>
  <si>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</si>
  <si>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</si>
  <si>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</si>
  <si>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</si>
  <si>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</si>
  <si>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</si>
  <si>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</si>
  <si>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</si>
  <si>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</si>
  <si>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</si>
  <si>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</si>
  <si>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</si>
  <si>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</si>
  <si>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</si>
  <si>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</si>
  <si>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</si>
  <si>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</si>
  <si>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</si>
  <si>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</si>
  <si>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</si>
  <si>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</si>
  <si>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</si>
  <si>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</si>
  <si>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</si>
  <si>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</si>
  <si>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</si>
  <si>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</si>
  <si>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</si>
  <si>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</si>
  <si>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</si>
  <si>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</si>
  <si>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</si>
  <si>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</si>
  <si>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</si>
  <si>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</si>
  <si>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</si>
  <si>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</si>
  <si>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</si>
  <si>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</si>
  <si>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</si>
  <si>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</si>
  <si>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</si>
  <si>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</si>
  <si>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</si>
  <si>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</si>
  <si>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</si>
  <si>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</si>
  <si>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</si>
  <si>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</si>
  <si>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</si>
  <si>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</si>
  <si>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</si>
  <si>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</si>
  <si>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</si>
  <si>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</si>
  <si>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</si>
  <si>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</si>
  <si>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</si>
  <si>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</si>
  <si>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</si>
  <si>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</si>
  <si>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</si>
  <si>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</si>
  <si>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</si>
  <si>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</si>
  <si>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</si>
  <si>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</si>
  <si>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</si>
  <si>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</si>
  <si>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</si>
  <si>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</si>
  <si>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</si>
  <si>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</si>
  <si>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</si>
  <si>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</si>
  <si>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</si>
  <si>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</si>
  <si>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</si>
  <si>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</si>
  <si>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</si>
  <si>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</si>
  <si>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</si>
  <si>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</si>
  <si>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</si>
  <si>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</si>
  <si>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</si>
  <si>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</si>
  <si>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</si>
  <si>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</si>
  <si>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</si>
  <si>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</si>
  <si>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</si>
  <si>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</si>
  <si>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</si>
  <si>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</si>
  <si>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</si>
  <si>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</si>
  <si>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</si>
  <si>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</si>
  <si>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</si>
  <si>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</si>
  <si>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</si>
  <si>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</si>
  <si>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</si>
  <si>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</si>
  <si>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</si>
  <si>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</si>
  <si>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</si>
  <si>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</si>
  <si>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</si>
  <si>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</si>
  <si>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</si>
  <si>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</si>
  <si>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</si>
  <si>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</si>
  <si>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</si>
  <si>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</si>
  <si>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</si>
  <si>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</si>
  <si>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</si>
  <si>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</si>
  <si>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</si>
  <si>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</si>
  <si>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</si>
  <si>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</si>
  <si>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</si>
  <si>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</si>
  <si>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</si>
  <si>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</si>
  <si>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</si>
  <si>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</si>
  <si>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</si>
  <si>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</si>
  <si>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</si>
  <si>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</si>
  <si>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</si>
  <si>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</si>
  <si>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</si>
  <si>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</si>
  <si>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</si>
  <si>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</si>
  <si>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</si>
  <si>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</si>
  <si>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</si>
  <si>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</si>
  <si>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</si>
  <si>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</si>
  <si>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</si>
  <si>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</si>
  <si>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</si>
  <si>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</si>
  <si>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</si>
  <si>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</si>
  <si>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</si>
  <si>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</si>
  <si>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</si>
  <si>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</si>
  <si>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</si>
  <si>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</si>
  <si>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</si>
  <si>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</si>
  <si>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</si>
  <si>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</si>
  <si>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</si>
  <si>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</si>
  <si>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</si>
  <si>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</si>
  <si>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</si>
  <si>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</si>
  <si>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</si>
  <si>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</si>
  <si>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</si>
  <si>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</si>
  <si>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</si>
  <si>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</si>
  <si>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</si>
  <si>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</si>
  <si>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</si>
  <si>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</si>
  <si>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</si>
  <si>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</si>
  <si>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</si>
  <si>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</si>
  <si>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</si>
  <si>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</si>
  <si>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</si>
  <si>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</si>
  <si>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</si>
  <si>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</si>
  <si>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</si>
  <si>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</si>
  <si>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</si>
  <si>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</si>
  <si>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</si>
  <si>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</si>
  <si>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</si>
  <si>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</si>
  <si>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</si>
  <si>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</si>
  <si>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</si>
  <si>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</si>
  <si>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</si>
  <si>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</si>
  <si>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</si>
  <si>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</si>
  <si>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</si>
  <si>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</si>
  <si>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</si>
  <si>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</si>
  <si>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</si>
  <si>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</si>
  <si>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</si>
  <si>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</si>
  <si>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</si>
  <si>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</si>
  <si>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</si>
  <si>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</si>
  <si>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</si>
  <si>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</si>
  <si>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</si>
  <si>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</si>
  <si>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</si>
  <si>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</si>
  <si>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</si>
  <si>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</si>
  <si>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</si>
  <si>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</si>
  <si>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</si>
  <si>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</si>
  <si>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</si>
  <si>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</si>
  <si>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</si>
  <si>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</si>
  <si>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</si>
  <si>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</si>
  <si>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</si>
  <si>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</si>
  <si>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</si>
  <si>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</si>
  <si>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</si>
  <si>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</si>
  <si>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</si>
  <si>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</si>
  <si>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</si>
  <si>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</si>
  <si>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</si>
  <si>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</si>
  <si>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</si>
  <si>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</si>
  <si>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</si>
  <si>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</si>
  <si>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</si>
  <si>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</si>
  <si>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</si>
  <si>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</si>
  <si>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</si>
  <si>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</si>
  <si>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</si>
  <si>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</si>
  <si>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</si>
  <si>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</si>
  <si>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</si>
  <si>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</si>
  <si>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</si>
  <si>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</si>
  <si>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</si>
  <si>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</si>
  <si>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</si>
  <si>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</si>
  <si>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</si>
  <si>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</si>
  <si>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</si>
  <si>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</si>
  <si>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</si>
  <si>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</si>
  <si>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</si>
  <si>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</si>
  <si>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</si>
  <si>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</si>
  <si>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</si>
  <si>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</si>
  <si>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</si>
  <si>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</si>
  <si>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</si>
  <si>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</si>
  <si>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</si>
  <si>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</si>
  <si>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</si>
  <si>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</si>
  <si>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</si>
  <si>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</si>
  <si>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</si>
  <si>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</si>
  <si>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</si>
  <si>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</si>
  <si>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</si>
  <si>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</si>
  <si>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</si>
  <si>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</si>
  <si>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</si>
  <si>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</si>
  <si>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</si>
  <si>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</si>
  <si>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</si>
  <si>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</si>
  <si>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</si>
  <si>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</si>
  <si>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</si>
  <si>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</si>
  <si>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</si>
  <si>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</si>
  <si>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</si>
  <si>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</si>
  <si>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</si>
  <si>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</si>
  <si>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</si>
  <si>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</si>
  <si>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</si>
  <si>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</si>
  <si>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</si>
  <si>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</si>
  <si>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</si>
  <si>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</si>
  <si>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</si>
  <si>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</si>
  <si>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</si>
  <si>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</si>
  <si>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</si>
  <si>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</si>
  <si>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</si>
  <si>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</si>
  <si>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</si>
  <si>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</si>
  <si>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</si>
  <si>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</si>
  <si>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</si>
  <si>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</si>
  <si>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</si>
  <si>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</si>
  <si>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</si>
  <si>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</si>
  <si>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</si>
  <si>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</si>
  <si>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</si>
  <si>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</si>
  <si>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</si>
  <si>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</si>
  <si>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</si>
  <si>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</si>
  <si>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</si>
  <si>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</si>
  <si>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</si>
  <si>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</si>
  <si>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</si>
  <si>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</si>
  <si>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</si>
  <si>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</si>
  <si>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</si>
  <si>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</si>
  <si>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</si>
  <si>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</si>
  <si>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</si>
  <si>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</si>
  <si>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</si>
  <si>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</si>
  <si>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</si>
  <si>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</si>
  <si>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</si>
  <si>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</si>
  <si>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</si>
  <si>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</si>
  <si>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</si>
  <si>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</si>
  <si>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</si>
  <si>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</si>
  <si>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</si>
  <si>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</si>
  <si>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</si>
  <si>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</si>
  <si>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</si>
  <si>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</si>
  <si>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</si>
  <si>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</si>
  <si>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</si>
  <si>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</si>
  <si>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</si>
  <si>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</si>
  <si>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</si>
  <si>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</si>
  <si>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</si>
  <si>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</si>
  <si>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</si>
  <si>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</si>
  <si>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</si>
  <si>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</si>
  <si>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</si>
  <si>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</si>
  <si>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</si>
  <si>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</si>
  <si>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</si>
  <si>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</si>
  <si>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</si>
  <si>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</si>
  <si>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</si>
  <si>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</si>
  <si>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</si>
  <si>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</si>
  <si>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</si>
  <si>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</si>
  <si>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</si>
  <si>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</si>
  <si>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</si>
  <si>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</si>
  <si>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</si>
  <si>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</si>
  <si>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</si>
  <si>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</si>
  <si>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</si>
  <si>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</si>
  <si>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</si>
  <si>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</si>
  <si>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</si>
  <si>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</si>
  <si>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</si>
  <si>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</si>
  <si>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</si>
  <si>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</si>
  <si>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</si>
  <si>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</si>
  <si>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</si>
  <si>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</si>
  <si>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</si>
  <si>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</si>
  <si>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</si>
  <si>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</si>
  <si>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</si>
  <si>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</si>
  <si>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</si>
  <si>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</si>
  <si>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</si>
  <si>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</si>
  <si>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</si>
  <si>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</si>
  <si>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</si>
  <si>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</si>
  <si>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</si>
  <si>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</si>
  <si>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</si>
  <si>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</si>
  <si>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</si>
  <si>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</si>
  <si>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</si>
  <si>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</si>
  <si>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</si>
  <si>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</si>
  <si>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</si>
  <si>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</si>
  <si>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</si>
  <si>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</si>
  <si>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</si>
  <si>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</si>
  <si>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</si>
  <si>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</si>
  <si>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</si>
  <si>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</si>
  <si>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</si>
  <si>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</si>
  <si>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</si>
  <si>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</si>
  <si>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</si>
  <si>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</si>
  <si>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</si>
  <si>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</si>
  <si>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</si>
  <si>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</si>
  <si>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</si>
  <si>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</si>
  <si>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</si>
  <si>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</si>
  <si>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</si>
  <si>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</si>
  <si>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</si>
  <si>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</si>
  <si>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</si>
  <si>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</si>
  <si>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</si>
  <si>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</si>
  <si>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</si>
  <si>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</si>
  <si>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</si>
  <si>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</si>
  <si>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</si>
  <si>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</si>
  <si>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</si>
  <si>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</si>
  <si>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</si>
  <si>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</si>
  <si>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</si>
  <si>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</si>
  <si>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</si>
  <si>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</si>
  <si>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</si>
  <si>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</si>
  <si>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</si>
  <si>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</si>
  <si>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</si>
  <si>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</si>
  <si>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</si>
  <si>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</si>
  <si>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</si>
  <si>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</si>
  <si>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</si>
  <si>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</si>
  <si>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</si>
  <si>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</si>
  <si>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</si>
  <si>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</si>
  <si>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</si>
  <si>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</si>
  <si>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</si>
  <si>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</si>
  <si>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</si>
  <si>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</si>
  <si>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</si>
  <si>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</si>
  <si>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</si>
  <si>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</si>
  <si>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</si>
  <si>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</si>
  <si>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</si>
  <si>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</si>
  <si>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</si>
  <si>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</si>
  <si>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</si>
  <si>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</si>
  <si>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</si>
  <si>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</si>
  <si>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</si>
  <si>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</si>
  <si>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</si>
  <si>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</si>
  <si>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</si>
  <si>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</si>
  <si>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</si>
  <si>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</si>
  <si>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</si>
  <si>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</si>
  <si>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</si>
  <si>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</si>
  <si>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</si>
  <si>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</si>
  <si>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</si>
  <si>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</si>
  <si>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</si>
  <si>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</si>
  <si>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</si>
  <si>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</si>
  <si>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</si>
  <si>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</si>
  <si>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</si>
  <si>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</si>
  <si>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</si>
  <si>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</si>
  <si>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</si>
  <si>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</si>
  <si>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</si>
  <si>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</si>
  <si>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</si>
  <si>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</si>
  <si>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</si>
  <si>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</si>
  <si>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</si>
  <si>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</si>
  <si>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</si>
  <si>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</si>
  <si>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</si>
  <si>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</si>
  <si>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</si>
  <si>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</si>
  <si>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</si>
  <si>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</si>
  <si>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</si>
  <si>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</si>
  <si>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</si>
  <si>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</si>
  <si>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</si>
  <si>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</si>
  <si>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</si>
  <si>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</si>
  <si>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</si>
  <si>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</si>
  <si>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</si>
  <si>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</si>
  <si>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</si>
  <si>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</si>
  <si>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</si>
  <si>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</si>
  <si>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</si>
  <si>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</si>
  <si>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</si>
  <si>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</si>
  <si>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</si>
  <si>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</si>
  <si>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</si>
  <si>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</si>
  <si>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</si>
  <si>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</si>
  <si>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</si>
  <si>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</si>
  <si>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</si>
  <si>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</si>
  <si>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</si>
  <si>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</si>
  <si>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</si>
  <si>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</si>
  <si>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</si>
  <si>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</si>
  <si>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</si>
  <si>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</si>
  <si>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</si>
  <si>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</si>
  <si>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</si>
  <si>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</si>
  <si>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</si>
  <si>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</si>
  <si>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</si>
  <si>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</si>
  <si>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</si>
  <si>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</si>
  <si>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</si>
  <si>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</si>
  <si>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</si>
  <si>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</si>
  <si>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</si>
  <si>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</si>
  <si>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</si>
  <si>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</si>
  <si>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</si>
  <si>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</si>
  <si>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</si>
  <si>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</si>
  <si>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</si>
  <si>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</si>
  <si>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</si>
  <si>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</si>
  <si>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</si>
  <si>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</si>
  <si>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</si>
  <si>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</si>
  <si>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</si>
  <si>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</si>
  <si>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</si>
  <si>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</si>
  <si>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</si>
  <si>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</si>
  <si>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</si>
  <si>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</si>
  <si>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</si>
  <si>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</si>
  <si>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</si>
  <si>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</si>
  <si>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</si>
  <si>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</si>
  <si>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</si>
  <si>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</si>
  <si>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</si>
  <si>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</si>
  <si>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</si>
  <si>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</si>
  <si>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</si>
  <si>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</si>
  <si>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</si>
  <si>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</si>
  <si>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</si>
  <si>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</si>
  <si>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</si>
  <si>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</si>
  <si>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</si>
  <si>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</si>
  <si>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</si>
  <si>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</si>
  <si>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</si>
  <si>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</si>
  <si>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</si>
  <si>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</si>
  <si>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</si>
  <si>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</si>
  <si>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</si>
  <si>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</si>
  <si>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</si>
  <si>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</si>
  <si>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</si>
  <si>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</si>
  <si>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</si>
  <si>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</si>
  <si>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</si>
  <si>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</si>
  <si>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</si>
  <si>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</si>
  <si>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</si>
  <si>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</si>
  <si>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</si>
  <si>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</si>
  <si>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</si>
  <si>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</si>
  <si>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</si>
  <si>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</si>
  <si>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</si>
  <si>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</si>
  <si>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</si>
  <si>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</si>
  <si>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</si>
  <si>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</si>
  <si>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</si>
  <si>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</si>
  <si>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</si>
  <si>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</si>
  <si>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</si>
  <si>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</si>
  <si>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</si>
  <si>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</si>
  <si>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</si>
  <si>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</si>
  <si>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</si>
  <si>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</si>
  <si>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</si>
  <si>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</si>
  <si>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</si>
  <si>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</si>
  <si>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</si>
  <si>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</si>
  <si>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</si>
  <si>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</si>
  <si>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</si>
  <si>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</si>
  <si>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</si>
  <si>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</si>
  <si>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</si>
  <si>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</si>
  <si>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</si>
  <si>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</si>
  <si>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</si>
  <si>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</si>
  <si>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</si>
  <si>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</si>
  <si>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</si>
  <si>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</si>
  <si>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</si>
  <si>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</si>
  <si>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</si>
  <si>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</si>
  <si>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</si>
  <si>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</si>
  <si>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</si>
  <si>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</si>
  <si>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</si>
  <si>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</si>
  <si>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</si>
  <si>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</si>
  <si>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</si>
  <si>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</si>
  <si>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</si>
  <si>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</si>
  <si>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</si>
  <si>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</si>
  <si>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</si>
  <si>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</si>
  <si>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</si>
  <si>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</si>
  <si>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</si>
  <si>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</si>
  <si>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</si>
  <si>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</si>
  <si>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</si>
  <si>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</si>
  <si>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</si>
  <si>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</si>
  <si>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</si>
  <si>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</si>
  <si>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</si>
  <si>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</si>
  <si>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</si>
  <si>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</si>
  <si>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</si>
  <si>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</si>
  <si>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</si>
  <si>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</si>
  <si>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</si>
  <si>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</si>
  <si>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</si>
  <si>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</si>
  <si>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</si>
  <si>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</si>
  <si>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</si>
  <si>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</si>
  <si>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</si>
  <si>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</si>
  <si>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</si>
  <si>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</si>
  <si>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</si>
  <si>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</si>
  <si>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</si>
  <si>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</si>
  <si>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</si>
  <si>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</si>
  <si>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</si>
  <si>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</si>
  <si>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</si>
  <si>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</si>
  <si>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</si>
  <si>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</si>
  <si>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</si>
  <si>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</si>
  <si>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</si>
  <si>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</si>
  <si>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</si>
  <si>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</si>
  <si>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</si>
  <si>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</si>
  <si>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</si>
  <si>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</si>
  <si>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</si>
  <si>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</si>
  <si>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</si>
  <si>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</si>
  <si>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</si>
  <si>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</si>
  <si>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</si>
  <si>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</si>
  <si>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</si>
  <si>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</si>
  <si>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</si>
  <si>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</si>
  <si>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</si>
  <si>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</si>
  <si>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</si>
  <si>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</si>
  <si>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</si>
  <si>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</si>
  <si>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</si>
  <si>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</si>
  <si>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</si>
  <si>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</si>
  <si>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</si>
  <si>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</si>
  <si>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</si>
  <si>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</si>
  <si>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</si>
  <si>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</si>
  <si>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</si>
  <si>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</si>
  <si>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</si>
  <si>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</si>
  <si>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</si>
  <si>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</si>
  <si>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</si>
  <si>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</si>
  <si>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</si>
  <si>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</si>
  <si>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</si>
  <si>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</si>
  <si>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</si>
  <si>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</si>
  <si>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</si>
  <si>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</si>
  <si>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</si>
  <si>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</si>
  <si>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</si>
  <si>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</si>
  <si>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</si>
  <si>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</si>
  <si>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</si>
  <si>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</si>
  <si>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</si>
  <si>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</si>
  <si>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</si>
  <si>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</si>
  <si>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</si>
  <si>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</si>
  <si>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</si>
  <si>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</si>
  <si>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</si>
  <si>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</si>
  <si>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</si>
  <si>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</si>
  <si>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</si>
  <si>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</si>
  <si>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</si>
  <si>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</si>
  <si>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</si>
  <si>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</si>
  <si>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</si>
  <si>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</si>
  <si>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</si>
  <si>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</si>
  <si>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</si>
  <si>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</si>
  <si>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</si>
  <si>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</si>
  <si>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</si>
  <si>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</si>
  <si>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</si>
  <si>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</si>
  <si>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</si>
  <si>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</si>
  <si>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</si>
  <si>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</si>
  <si>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</si>
  <si>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</si>
  <si>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</si>
  <si>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</si>
  <si>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</si>
  <si>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</si>
  <si>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</si>
  <si>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</si>
  <si>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</si>
  <si>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</si>
  <si>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</si>
  <si>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</si>
  <si>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</si>
  <si>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</si>
  <si>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</si>
  <si>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</si>
  <si>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</si>
  <si>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</si>
  <si>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</si>
  <si>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</si>
  <si>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</si>
  <si>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</si>
  <si>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</si>
  <si>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</si>
  <si>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</si>
  <si>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</si>
  <si>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</si>
  <si>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</si>
  <si>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</si>
  <si>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</si>
  <si>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</si>
  <si>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</si>
  <si>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</si>
  <si>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</si>
  <si>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</si>
  <si>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</si>
  <si>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</si>
  <si>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</si>
  <si>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</si>
  <si>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</si>
  <si>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</si>
  <si>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</si>
  <si>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</si>
  <si>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</si>
  <si>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</si>
  <si>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</si>
  <si>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</si>
  <si>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</si>
  <si>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</si>
  <si>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</si>
  <si>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</si>
  <si>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</si>
  <si>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</si>
  <si>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</si>
  <si>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</si>
  <si>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</si>
  <si>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</si>
  <si>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</si>
  <si>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</si>
  <si>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</si>
  <si>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</si>
  <si>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</si>
  <si>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</si>
  <si>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</si>
  <si>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</si>
  <si>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</si>
  <si>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</si>
  <si>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</si>
  <si>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</si>
  <si>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</si>
  <si>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</si>
  <si>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</si>
  <si>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</si>
  <si>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</si>
  <si>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</si>
  <si>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</si>
  <si>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</si>
  <si>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</si>
  <si>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</si>
  <si>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</si>
  <si>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</si>
  <si>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</si>
  <si>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</si>
  <si>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</si>
  <si>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</si>
  <si>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</si>
  <si>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</si>
  <si>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</si>
  <si>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</si>
  <si>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</si>
  <si>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</si>
  <si>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</si>
  <si>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</si>
  <si>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</si>
  <si>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</si>
  <si>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</si>
  <si>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</si>
  <si>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</si>
  <si>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</si>
  <si>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</si>
  <si>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</si>
  <si>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</si>
  <si>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</si>
  <si>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</si>
  <si>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</si>
  <si>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</si>
  <si>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</si>
  <si>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</si>
  <si>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</si>
  <si>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</si>
  <si>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</si>
  <si>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</si>
  <si>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</si>
  <si>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</si>
  <si>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</si>
  <si>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</si>
  <si>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</si>
  <si>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</si>
  <si>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</si>
  <si>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</si>
  <si>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</si>
  <si>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</si>
  <si>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</si>
  <si>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</si>
  <si>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</si>
  <si>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</si>
  <si>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</si>
  <si>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</si>
  <si>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</si>
  <si>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</si>
  <si>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</si>
  <si>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</si>
  <si>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</si>
  <si>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</si>
  <si>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</si>
  <si>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</si>
  <si>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</si>
  <si>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</si>
  <si>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</si>
  <si>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</si>
  <si>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</si>
  <si>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</si>
  <si>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</si>
  <si>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</si>
  <si>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</si>
  <si>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</si>
  <si>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</si>
  <si>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</si>
  <si>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</si>
  <si>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</si>
  <si>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</si>
  <si>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</si>
  <si>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</si>
  <si>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</si>
  <si>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</si>
  <si>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</si>
  <si>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</si>
  <si>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</si>
  <si>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</si>
  <si>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</si>
  <si>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</si>
  <si>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</si>
  <si>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</si>
  <si>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</si>
  <si>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</si>
  <si>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</si>
  <si>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</si>
  <si>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</si>
  <si>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</si>
  <si>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</si>
  <si>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</si>
  <si>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</si>
  <si>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</si>
  <si>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</si>
  <si>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</si>
  <si>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</si>
  <si>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</si>
  <si>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</si>
  <si>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</si>
  <si>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</si>
  <si>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</si>
  <si>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</si>
  <si>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</si>
  <si>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</si>
  <si>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</si>
  <si>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</si>
  <si>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</si>
  <si>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</si>
  <si>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</si>
  <si>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</si>
  <si>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</si>
  <si>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</si>
  <si>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</si>
  <si>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</si>
  <si>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</si>
  <si>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</si>
  <si>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</si>
  <si>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</si>
  <si>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</si>
  <si>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</si>
  <si>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</si>
  <si>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</si>
  <si>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</si>
  <si>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</si>
  <si>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</si>
  <si>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</si>
  <si>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</si>
  <si>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</si>
  <si>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</si>
  <si>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</si>
  <si>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</si>
  <si>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</si>
  <si>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</si>
  <si>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</si>
  <si>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</si>
  <si>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</si>
  <si>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</si>
  <si>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</si>
  <si>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</si>
  <si>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</si>
  <si>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</si>
  <si>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</si>
  <si>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</si>
  <si>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</si>
  <si>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</si>
  <si>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</si>
  <si>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</si>
  <si>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</si>
  <si>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</si>
  <si>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</si>
  <si>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</si>
  <si>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</si>
  <si>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</si>
  <si>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</si>
  <si>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</si>
  <si>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</si>
  <si>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</si>
  <si>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</si>
  <si>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</si>
  <si>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</si>
  <si>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</si>
  <si>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</si>
  <si>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</si>
  <si>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</si>
  <si>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</si>
  <si>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</si>
  <si>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</si>
  <si>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</si>
  <si>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</si>
  <si>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</si>
  <si>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</si>
  <si>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</si>
  <si>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</si>
  <si>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</si>
  <si>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</si>
  <si>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</si>
  <si>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</si>
  <si>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</si>
  <si>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</si>
  <si>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</si>
  <si>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</si>
  <si>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</si>
  <si>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</si>
  <si>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</si>
  <si>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</si>
  <si>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</si>
  <si>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</si>
  <si>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</si>
  <si>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</si>
  <si>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</si>
  <si>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</si>
  <si>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</si>
  <si>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</si>
  <si>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</si>
  <si>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</si>
  <si>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</si>
  <si>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</si>
  <si>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</si>
  <si>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</si>
  <si>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</si>
  <si>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</si>
  <si>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</si>
  <si>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</si>
  <si>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</si>
  <si>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</si>
  <si>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</si>
  <si>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</si>
  <si>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</si>
  <si>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</si>
  <si>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</si>
  <si>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</si>
  <si>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</si>
  <si>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</si>
  <si>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</si>
  <si>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</si>
  <si>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</si>
  <si>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</si>
  <si>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</si>
  <si>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</si>
  <si>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</si>
  <si>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</si>
  <si>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</si>
  <si>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</si>
  <si>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</si>
  <si>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</si>
  <si>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</si>
  <si>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</si>
  <si>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</si>
  <si>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</si>
  <si>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</si>
  <si>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</si>
  <si>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</si>
  <si>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</si>
  <si>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</si>
  <si>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</si>
  <si>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</si>
  <si>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</si>
  <si>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</si>
  <si>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</si>
  <si>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</si>
  <si>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</si>
  <si>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</si>
  <si>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</si>
  <si>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</si>
  <si>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</si>
  <si>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</si>
  <si>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</si>
  <si>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</si>
  <si>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</si>
  <si>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</si>
  <si>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</si>
  <si>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</si>
  <si>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</si>
  <si>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</si>
  <si>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</si>
  <si>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</si>
  <si>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</si>
  <si>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</si>
  <si>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</si>
  <si>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</si>
  <si>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</si>
  <si>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</si>
  <si>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</si>
  <si>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</si>
  <si>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</si>
  <si>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</si>
  <si>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</si>
  <si>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</si>
  <si>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</si>
  <si>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</si>
  <si>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</si>
  <si>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</si>
  <si>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</si>
  <si>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</si>
  <si>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</si>
  <si>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</si>
  <si>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</si>
  <si>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</si>
  <si>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</si>
  <si>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</si>
  <si>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</si>
  <si>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</si>
  <si>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</si>
  <si>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</si>
  <si>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</si>
  <si>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</si>
  <si>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</si>
  <si>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</si>
  <si>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</si>
  <si>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</si>
  <si>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</si>
  <si>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</si>
  <si>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</si>
  <si>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</si>
  <si>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</si>
  <si>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</si>
  <si>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</si>
  <si>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</si>
  <si>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</si>
  <si>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</si>
  <si>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</si>
  <si>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</si>
  <si>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</si>
  <si>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</si>
  <si>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</si>
  <si>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</si>
  <si>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</si>
  <si>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</si>
  <si>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</si>
  <si>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</si>
  <si>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</si>
  <si>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</si>
  <si>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</si>
  <si>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</si>
  <si>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</si>
  <si>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</si>
  <si>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</si>
  <si>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</si>
  <si>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</si>
  <si>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</si>
  <si>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</si>
  <si>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</si>
  <si>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</si>
  <si>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</si>
  <si>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</si>
  <si>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</si>
  <si>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</si>
  <si>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</si>
  <si>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</si>
  <si>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</si>
  <si>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</si>
  <si>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</si>
  <si>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</si>
  <si>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</si>
  <si>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</si>
  <si>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</si>
  <si>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</si>
  <si>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</si>
  <si>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</si>
  <si>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</si>
  <si>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</si>
  <si>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</si>
  <si>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</si>
  <si>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</si>
  <si>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</si>
  <si>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</si>
  <si>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</si>
  <si>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</si>
  <si>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</si>
  <si>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</si>
  <si>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</si>
  <si>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</si>
  <si>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</si>
  <si>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</si>
  <si>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</si>
  <si>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</si>
  <si>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</si>
  <si>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</si>
  <si>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</si>
  <si>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</si>
  <si>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</si>
  <si>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</si>
  <si>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</si>
  <si>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</si>
  <si>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</si>
  <si>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</si>
  <si>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</si>
  <si>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</si>
  <si>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</si>
  <si>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</si>
  <si>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</si>
  <si>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</si>
  <si>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</si>
  <si>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</si>
  <si>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</si>
  <si>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</si>
  <si>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</si>
  <si>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</si>
  <si>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</si>
  <si>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</si>
  <si>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</si>
  <si>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</si>
  <si>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</si>
  <si>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</si>
  <si>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</si>
  <si>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</si>
  <si>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</si>
  <si>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</si>
  <si>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</si>
  <si>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</si>
  <si>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</si>
  <si>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</si>
  <si>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</si>
  <si>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</si>
  <si>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</si>
  <si>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</si>
  <si>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</si>
  <si>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</si>
  <si>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</si>
  <si>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</si>
  <si>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</si>
  <si>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</si>
  <si>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</si>
  <si>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</si>
  <si>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</si>
  <si>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</si>
  <si>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</si>
  <si>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</si>
  <si>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</si>
  <si>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</si>
  <si>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</si>
  <si>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</si>
  <si>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</si>
  <si>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</si>
  <si>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</si>
  <si>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</si>
  <si>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</si>
  <si>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</si>
  <si>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</si>
  <si>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</si>
  <si>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</si>
  <si>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</si>
  <si>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</si>
  <si>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</si>
  <si>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</si>
  <si>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</si>
  <si>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</si>
  <si>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</si>
  <si>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</si>
  <si>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</si>
  <si>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</si>
  <si>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</si>
  <si>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</si>
  <si>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</si>
  <si>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</si>
  <si>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</si>
  <si>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</si>
  <si>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</si>
  <si>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</si>
  <si>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</si>
  <si>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</si>
  <si>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</si>
  <si>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</si>
  <si>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</si>
  <si>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</si>
  <si>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</si>
  <si>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</si>
  <si>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</si>
  <si>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</si>
  <si>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</si>
  <si>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</si>
  <si>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</si>
  <si>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</si>
  <si>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</si>
  <si>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</si>
  <si>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</si>
  <si>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</si>
  <si>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</si>
  <si>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</si>
  <si>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</si>
  <si>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</si>
  <si>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</si>
  <si>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</si>
  <si>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</si>
  <si>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</si>
  <si>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</si>
  <si>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</si>
  <si>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</si>
  <si>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</si>
  <si>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</si>
  <si>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</si>
  <si>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</si>
  <si>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</si>
  <si>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</si>
  <si>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</si>
  <si>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</si>
  <si>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</si>
  <si>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</si>
  <si>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</si>
  <si>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</si>
  <si>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</si>
  <si>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</si>
  <si>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</si>
  <si>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</si>
  <si>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</si>
  <si>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</si>
  <si>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</si>
  <si>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</si>
  <si>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</si>
  <si>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</si>
  <si>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</si>
  <si>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</si>
  <si>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</si>
  <si>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</si>
  <si>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</si>
  <si>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</si>
  <si>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</si>
  <si>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</si>
  <si>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</si>
  <si>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</si>
  <si>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</si>
  <si>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</si>
  <si>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</si>
  <si>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</si>
  <si>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</si>
  <si>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</si>
  <si>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</si>
  <si>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</si>
  <si>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</si>
  <si>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</si>
  <si>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</si>
  <si>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</si>
  <si>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</si>
  <si>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</si>
  <si>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</si>
  <si>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</si>
  <si>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</si>
  <si>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</si>
  <si>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</si>
  <si>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</si>
  <si>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</si>
  <si>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</si>
  <si>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</si>
  <si>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</si>
  <si>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</si>
  <si>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</si>
  <si>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</si>
  <si>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</si>
  <si>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</si>
  <si>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</si>
  <si>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</si>
  <si>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</si>
  <si>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</si>
  <si>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</si>
  <si>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</si>
  <si>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</si>
  <si>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</si>
  <si>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</si>
  <si>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</si>
  <si>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</si>
  <si>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</si>
  <si>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</si>
  <si>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</si>
  <si>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</si>
  <si>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</si>
  <si>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</si>
  <si>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</si>
  <si>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</si>
  <si>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</si>
  <si>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</si>
  <si>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</si>
  <si>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</si>
  <si>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</si>
  <si>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</si>
  <si>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</si>
  <si>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</si>
  <si>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</si>
  <si>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</si>
  <si>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</si>
  <si>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</si>
  <si>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</si>
  <si>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</si>
  <si>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</si>
  <si>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</si>
  <si>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</si>
  <si>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</si>
  <si>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</si>
  <si>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</si>
  <si>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</si>
  <si>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</si>
  <si>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</si>
  <si>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</si>
  <si>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</si>
  <si>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</si>
  <si>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</si>
  <si>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</si>
  <si>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</si>
  <si>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</si>
  <si>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</si>
  <si>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</si>
  <si>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</si>
  <si>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</si>
  <si>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</si>
  <si>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</si>
  <si>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</si>
  <si>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</si>
  <si>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</si>
  <si>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</si>
  <si>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</si>
  <si>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</si>
  <si>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</si>
  <si>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</si>
  <si>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</si>
  <si>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</si>
  <si>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</si>
  <si>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</si>
  <si>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</si>
  <si>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</si>
  <si>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</si>
  <si>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</si>
  <si>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</si>
  <si>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</si>
  <si>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</si>
  <si>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</si>
  <si>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</si>
  <si>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</si>
  <si>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</si>
  <si>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</si>
  <si>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</si>
  <si>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</si>
  <si>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</si>
  <si>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</si>
  <si>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</si>
  <si>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</si>
  <si>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</si>
  <si>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</si>
  <si>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</si>
  <si>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</si>
  <si>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</si>
  <si>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</si>
  <si>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</si>
  <si>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</si>
  <si>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</si>
  <si>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</si>
  <si>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</si>
  <si>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</si>
  <si>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</si>
  <si>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</si>
  <si>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</si>
  <si>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</si>
  <si>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</si>
  <si>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</si>
  <si>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</si>
  <si>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</si>
  <si>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</si>
  <si>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</si>
  <si>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</si>
  <si>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</si>
  <si>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</si>
  <si>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</si>
  <si>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</si>
  <si>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</si>
  <si>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</si>
  <si>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</si>
  <si>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</si>
  <si>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</si>
  <si>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</si>
  <si>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</si>
  <si>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</si>
  <si>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</si>
  <si>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</si>
  <si>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</si>
  <si>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</si>
  <si>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</si>
  <si>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</si>
  <si>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</si>
  <si>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</si>
  <si>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</si>
  <si>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</si>
  <si>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</si>
  <si>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</si>
  <si>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</si>
  <si>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</si>
  <si>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</si>
  <si>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</si>
  <si>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</si>
  <si>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</si>
  <si>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</si>
  <si>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</si>
  <si>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</si>
  <si>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</si>
  <si>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</si>
  <si>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</si>
  <si>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</si>
  <si>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</si>
  <si>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</si>
  <si>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</si>
  <si>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</si>
  <si>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</si>
  <si>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</si>
  <si>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</si>
  <si>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</si>
  <si>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</si>
  <si>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</si>
  <si>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</si>
  <si>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</si>
  <si>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</si>
  <si>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</si>
  <si>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</si>
  <si>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</si>
  <si>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</si>
  <si>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</si>
  <si>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</si>
  <si>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</si>
  <si>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</si>
  <si>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</si>
  <si>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</si>
  <si>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</si>
  <si>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</si>
  <si>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</si>
  <si>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</si>
  <si>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</si>
  <si>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</si>
  <si>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</si>
  <si>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</si>
  <si>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</si>
  <si>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</si>
  <si>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</si>
  <si>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</si>
  <si>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</si>
  <si>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</si>
  <si>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</si>
  <si>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</si>
  <si>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</si>
  <si>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</si>
  <si>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</si>
  <si>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</si>
  <si>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</si>
  <si>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</si>
  <si>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</si>
  <si>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</si>
  <si>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</si>
  <si>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</si>
  <si>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</si>
  <si>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</si>
  <si>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</si>
  <si>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</si>
  <si>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</si>
  <si>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</si>
  <si>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</si>
  <si>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</si>
  <si>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</si>
  <si>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</si>
  <si>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</si>
  <si>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</si>
  <si>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</si>
  <si>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</si>
  <si>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</si>
  <si>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</si>
  <si>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</si>
  <si>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</si>
  <si>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</si>
  <si>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</si>
  <si>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</si>
  <si>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</si>
  <si>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</si>
  <si>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</si>
  <si>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</si>
  <si>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</si>
  <si>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</si>
  <si>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</si>
  <si>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</si>
  <si>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</si>
  <si>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</si>
  <si>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</si>
  <si>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</si>
  <si>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</si>
  <si>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</si>
  <si>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</si>
  <si>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</si>
  <si>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</si>
  <si>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</si>
  <si>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</si>
  <si>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</si>
  <si>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</si>
  <si>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</si>
  <si>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</si>
  <si>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</si>
  <si>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</si>
  <si>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</si>
  <si>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</si>
  <si>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</si>
  <si>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</si>
  <si>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</si>
  <si>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</si>
  <si>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</si>
  <si>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</si>
  <si>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</si>
  <si>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</si>
  <si>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</si>
  <si>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</si>
  <si>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</si>
  <si>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</si>
  <si>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</si>
  <si>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</si>
  <si>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</si>
  <si>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</si>
  <si>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</si>
  <si>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</si>
  <si>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</si>
  <si>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</si>
  <si>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</si>
  <si>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</si>
  <si>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</si>
  <si>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</si>
  <si>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</si>
  <si>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</si>
  <si>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</si>
  <si>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</si>
  <si>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</si>
  <si>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</si>
  <si>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</si>
  <si>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</si>
  <si>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</si>
  <si>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</si>
  <si>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</si>
  <si>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</si>
  <si>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</si>
  <si>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</si>
  <si>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</si>
  <si>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</si>
  <si>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</si>
  <si>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</si>
  <si>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</si>
  <si>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</si>
  <si>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</si>
  <si>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</si>
  <si>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</si>
  <si>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</si>
  <si>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</si>
  <si>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</si>
  <si>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</si>
  <si>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</si>
  <si>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</si>
  <si>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</si>
  <si>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</si>
  <si>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</si>
  <si>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</si>
  <si>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</si>
  <si>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</si>
  <si>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</si>
  <si>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</si>
  <si>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</si>
  <si>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</si>
  <si>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</si>
  <si>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</si>
  <si>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</si>
  <si>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</si>
  <si>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</si>
  <si>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</si>
  <si>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</si>
  <si>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</si>
  <si>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</si>
  <si>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</si>
  <si>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</si>
  <si>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</si>
  <si>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</si>
  <si>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</si>
  <si>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</si>
  <si>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</si>
  <si>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</si>
  <si>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</si>
  <si>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</si>
  <si>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</si>
  <si>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</si>
  <si>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</si>
  <si>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</si>
  <si>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</si>
  <si>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</si>
  <si>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</si>
  <si>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</si>
  <si>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</si>
  <si>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</si>
  <si>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</si>
  <si>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</si>
  <si>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</si>
  <si>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</si>
  <si>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</si>
  <si>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</si>
  <si>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</si>
  <si>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</si>
  <si>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</si>
  <si>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</si>
  <si>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</si>
  <si>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</si>
  <si>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</si>
  <si>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</si>
  <si>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</si>
  <si>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</si>
  <si>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</si>
  <si>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</si>
  <si>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</si>
  <si>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</si>
  <si>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</si>
  <si>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</si>
  <si>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</si>
  <si>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</si>
  <si>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</si>
  <si>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</si>
  <si>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</si>
  <si>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</si>
  <si>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</si>
  <si>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</si>
  <si>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</si>
  <si>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</si>
  <si>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</si>
  <si>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</si>
  <si>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</si>
  <si>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</si>
  <si>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</si>
  <si>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</si>
  <si>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</si>
  <si>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</si>
  <si>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</si>
  <si>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</si>
  <si>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</si>
  <si>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</si>
  <si>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</si>
  <si>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</si>
  <si>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</si>
  <si>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</si>
  <si>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</si>
  <si>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</si>
  <si>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</si>
  <si>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</si>
  <si>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</si>
  <si>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</si>
  <si>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</si>
  <si>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</si>
  <si>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</si>
  <si>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</si>
  <si>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</si>
  <si>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</si>
  <si>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</si>
  <si>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</si>
  <si>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</si>
  <si>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</si>
  <si>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</si>
  <si>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</si>
  <si>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</si>
  <si>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</si>
  <si>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</si>
  <si>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</si>
  <si>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</si>
  <si>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</si>
  <si>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</si>
  <si>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</si>
  <si>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</si>
  <si>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</si>
  <si>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</si>
  <si>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</si>
  <si>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</si>
  <si>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</si>
  <si>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</si>
  <si>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</si>
  <si>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</si>
  <si>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</si>
  <si>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</si>
  <si>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</si>
  <si>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</si>
  <si>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</si>
  <si>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</si>
  <si>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</si>
  <si>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</si>
  <si>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</si>
  <si>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</si>
  <si>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</si>
  <si>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</si>
  <si>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</si>
  <si>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</si>
  <si>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</si>
  <si>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</si>
  <si>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</si>
  <si>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</si>
  <si>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</si>
  <si>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</si>
  <si>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</si>
  <si>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</si>
  <si>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</si>
  <si>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</si>
  <si>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</si>
  <si>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</si>
  <si>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</si>
  <si>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</si>
  <si>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</si>
  <si>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</si>
  <si>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</si>
  <si>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</si>
  <si>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</si>
  <si>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</si>
  <si>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</si>
  <si>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</si>
  <si>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</si>
  <si>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</si>
  <si>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</si>
  <si>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</si>
  <si>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</si>
  <si>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</si>
  <si>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</si>
  <si>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</si>
  <si>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</si>
  <si>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</si>
  <si>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</si>
  <si>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</si>
  <si>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</si>
  <si>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</si>
  <si>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</si>
  <si>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</si>
  <si>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</si>
  <si>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</si>
  <si>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</si>
  <si>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</si>
  <si>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</si>
  <si>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</si>
  <si>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</si>
  <si>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</si>
  <si>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</si>
  <si>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</si>
  <si>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</si>
  <si>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</si>
  <si>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</si>
  <si>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</si>
  <si>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</si>
  <si>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</si>
  <si>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</si>
  <si>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</si>
  <si>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</si>
  <si>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</si>
  <si>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</si>
  <si>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</si>
  <si>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</si>
  <si>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</si>
  <si>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</si>
  <si>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</si>
  <si>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</si>
  <si>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</si>
  <si>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</si>
  <si>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</si>
  <si>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</si>
  <si>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</si>
  <si>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</si>
  <si>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</si>
  <si>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</si>
  <si>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</si>
  <si>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</si>
  <si>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</si>
  <si>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</si>
  <si>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</si>
  <si>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2,5 y 3 SMMLV</t>
  </si>
  <si>
    <t>Entre 3,5 y 4 SMMLV</t>
  </si>
  <si>
    <t>0</t>
  </si>
  <si>
    <t>Entre 1,5 y 2 SMMLV</t>
  </si>
  <si>
    <t>Entre 2 y 2 ,5 SMMLV</t>
  </si>
  <si>
    <t>Entre 3 y 3,5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</si>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</sst>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9" t="s">
        <v>2535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2"/>
      <c r="Q6" s="2"/>
    </row>
    <row r="7" spans="1:17" ht="28.5" x14ac:dyDescent="0.25">
      <c r="A7" s="1"/>
      <c r="B7" s="340" t="str">
        <f>+A9</f>
        <v>LA GUAJIRA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</row>
    <row r="8" spans="1:17" ht="18.75" x14ac:dyDescent="0.25">
      <c r="A8" s="1"/>
      <c r="B8" s="341" t="s">
        <v>2186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2"/>
      <c r="N8" s="2"/>
      <c r="O8" s="2"/>
      <c r="P8" s="2"/>
      <c r="Q8" s="2"/>
    </row>
    <row r="9" spans="1:17" ht="15.75" x14ac:dyDescent="0.25">
      <c r="A9" s="2" t="s">
        <v>869</v>
      </c>
      <c r="B9" s="2">
        <v>44</v>
      </c>
      <c r="C9" s="2" t="s">
        <v>869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44</v>
      </c>
      <c r="B11" s="4"/>
      <c r="C11" s="7" t="str">
        <f>+C9</f>
        <v>LA GUAJIRA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33" t="str">
        <f>+A9</f>
        <v>LA GUAJIRA</v>
      </c>
      <c r="H13" s="336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4"/>
      <c r="H14" s="337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5"/>
      <c r="H15" s="338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31" t="s">
        <v>6</v>
      </c>
      <c r="B16" s="332"/>
      <c r="C16" s="332"/>
      <c r="D16" s="332"/>
      <c r="E16" s="332"/>
      <c r="F16" s="284"/>
      <c r="G16" s="78">
        <f>+G17+G18</f>
        <v>20665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42" t="s">
        <v>7</v>
      </c>
      <c r="B17" s="343"/>
      <c r="C17" s="343"/>
      <c r="D17" s="343"/>
      <c r="E17" s="343"/>
      <c r="F17" s="344"/>
      <c r="G17" s="197">
        <f>+M49</f>
        <v>20012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5" t="s">
        <v>8</v>
      </c>
      <c r="B18" s="346"/>
      <c r="C18" s="346"/>
      <c r="D18" s="346"/>
      <c r="E18" s="346"/>
      <c r="F18" s="286"/>
      <c r="G18" s="199">
        <f>+M50</f>
        <v>653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42" t="s">
        <v>2197</v>
      </c>
      <c r="B19" s="343"/>
      <c r="C19" s="343"/>
      <c r="D19" s="343"/>
      <c r="E19" s="343"/>
      <c r="F19" s="347"/>
      <c r="G19" s="41">
        <f>+M27</f>
        <v>0.20449621908849377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8"/>
      <c r="C20" s="348"/>
      <c r="D20" s="348"/>
      <c r="E20" s="348"/>
      <c r="F20" s="290"/>
      <c r="G20" s="42">
        <f>+N35</f>
        <v>0.3931657501963865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0.18706785628437708</v>
      </c>
      <c r="D27" s="150">
        <v>0.17832985041794985</v>
      </c>
      <c r="E27" s="150">
        <v>0.18229013746163086</v>
      </c>
      <c r="F27" s="150">
        <v>0.2135676116293814</v>
      </c>
      <c r="G27" s="150">
        <v>0.25330841309065366</v>
      </c>
      <c r="H27" s="151">
        <v>0.24052794090936611</v>
      </c>
      <c r="I27" s="151">
        <v>0.24009650012237335</v>
      </c>
      <c r="J27" s="152">
        <v>0.23166881586553426</v>
      </c>
      <c r="K27" s="151">
        <v>0.21873183926627995</v>
      </c>
      <c r="L27" s="151">
        <v>0.20624916599090545</v>
      </c>
      <c r="M27" s="158">
        <v>0.20449621908849377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25" t="s">
        <v>12</v>
      </c>
      <c r="B35" s="326"/>
      <c r="C35" s="57">
        <v>6609</v>
      </c>
      <c r="D35" s="58">
        <v>2657</v>
      </c>
      <c r="E35" s="59">
        <v>0.40202753820547737</v>
      </c>
      <c r="F35" s="57">
        <v>6775</v>
      </c>
      <c r="G35" s="58">
        <v>2223</v>
      </c>
      <c r="H35" s="59">
        <v>0.32811808118081182</v>
      </c>
      <c r="I35" s="57">
        <v>7034</v>
      </c>
      <c r="J35" s="58">
        <v>2413</v>
      </c>
      <c r="K35" s="59">
        <v>0.34304805231731589</v>
      </c>
      <c r="L35" s="57">
        <v>7638</v>
      </c>
      <c r="M35" s="58">
        <v>3003</v>
      </c>
      <c r="N35" s="59">
        <v>0.3931657501963865</v>
      </c>
      <c r="O35" s="2"/>
      <c r="P35" s="2"/>
      <c r="Q35" s="2"/>
    </row>
    <row r="36" spans="1:17" ht="19.5" thickBot="1" x14ac:dyDescent="0.3">
      <c r="A36" s="327" t="s">
        <v>13</v>
      </c>
      <c r="B36" s="32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13059</v>
      </c>
      <c r="D42" s="68">
        <v>13016</v>
      </c>
      <c r="E42" s="68">
        <v>13329</v>
      </c>
      <c r="F42" s="68">
        <v>16395</v>
      </c>
      <c r="G42" s="68">
        <v>20101</v>
      </c>
      <c r="H42" s="69">
        <v>19857</v>
      </c>
      <c r="I42" s="69">
        <v>20558</v>
      </c>
      <c r="J42" s="70">
        <v>20988</v>
      </c>
      <c r="K42" s="70">
        <v>20764</v>
      </c>
      <c r="L42" s="70">
        <v>20085</v>
      </c>
      <c r="M42" s="71">
        <v>20056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339</v>
      </c>
      <c r="D43" s="17">
        <v>262</v>
      </c>
      <c r="E43" s="17">
        <v>455</v>
      </c>
      <c r="F43" s="17">
        <v>275</v>
      </c>
      <c r="G43" s="17">
        <v>180</v>
      </c>
      <c r="H43" s="18">
        <v>330</v>
      </c>
      <c r="I43" s="18">
        <v>512</v>
      </c>
      <c r="J43" s="43">
        <v>578</v>
      </c>
      <c r="K43" s="43">
        <v>599</v>
      </c>
      <c r="L43" s="43">
        <v>667</v>
      </c>
      <c r="M43" s="72">
        <v>609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13398</v>
      </c>
      <c r="D44" s="74">
        <f t="shared" ref="D44:K44" si="0">+SUM(D42:D43)</f>
        <v>13278</v>
      </c>
      <c r="E44" s="74">
        <f t="shared" si="0"/>
        <v>13784</v>
      </c>
      <c r="F44" s="74">
        <f t="shared" si="0"/>
        <v>16670</v>
      </c>
      <c r="G44" s="74">
        <f t="shared" si="0"/>
        <v>20281</v>
      </c>
      <c r="H44" s="75">
        <f t="shared" si="0"/>
        <v>20187</v>
      </c>
      <c r="I44" s="75">
        <f t="shared" si="0"/>
        <v>21070</v>
      </c>
      <c r="J44" s="76">
        <f t="shared" ref="J44" si="1">+SUM(J42:J43)</f>
        <v>21566</v>
      </c>
      <c r="K44" s="76">
        <f t="shared" si="0"/>
        <v>21363</v>
      </c>
      <c r="L44" s="76">
        <f>+SUM(L42:L43)</f>
        <v>20752</v>
      </c>
      <c r="M44" s="77">
        <f>+SUM(M42:M43)</f>
        <v>20665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13230</v>
      </c>
      <c r="D49" s="68">
        <f t="shared" ref="D49:M49" si="2">+SUM(D56:D58)</f>
        <v>12971</v>
      </c>
      <c r="E49" s="68">
        <f t="shared" si="2"/>
        <v>13659</v>
      </c>
      <c r="F49" s="68">
        <f t="shared" si="2"/>
        <v>16506</v>
      </c>
      <c r="G49" s="68">
        <f t="shared" si="2"/>
        <v>20194</v>
      </c>
      <c r="H49" s="69">
        <f t="shared" si="2"/>
        <v>19864</v>
      </c>
      <c r="I49" s="69">
        <f t="shared" si="2"/>
        <v>20601</v>
      </c>
      <c r="J49" s="70">
        <f t="shared" si="2"/>
        <v>20840</v>
      </c>
      <c r="K49" s="70">
        <f t="shared" si="2"/>
        <v>20701</v>
      </c>
      <c r="L49" s="70">
        <f t="shared" si="2"/>
        <v>20093</v>
      </c>
      <c r="M49" s="71">
        <f t="shared" si="2"/>
        <v>20012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168</v>
      </c>
      <c r="D50" s="17">
        <f t="shared" ref="D50:M50" si="3">+SUM(D59:D61)</f>
        <v>307</v>
      </c>
      <c r="E50" s="17">
        <f t="shared" si="3"/>
        <v>125</v>
      </c>
      <c r="F50" s="17">
        <f t="shared" si="3"/>
        <v>164</v>
      </c>
      <c r="G50" s="17">
        <f t="shared" si="3"/>
        <v>87</v>
      </c>
      <c r="H50" s="18">
        <f t="shared" si="3"/>
        <v>323</v>
      </c>
      <c r="I50" s="18">
        <f t="shared" si="3"/>
        <v>469</v>
      </c>
      <c r="J50" s="43">
        <f t="shared" si="3"/>
        <v>726</v>
      </c>
      <c r="K50" s="43">
        <f t="shared" si="3"/>
        <v>662</v>
      </c>
      <c r="L50" s="43">
        <f t="shared" si="3"/>
        <v>659</v>
      </c>
      <c r="M50" s="72">
        <f t="shared" si="3"/>
        <v>653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13398</v>
      </c>
      <c r="D51" s="74">
        <f t="shared" ref="D51:M51" si="4">+SUM(D49:D50)</f>
        <v>13278</v>
      </c>
      <c r="E51" s="74">
        <f t="shared" si="4"/>
        <v>13784</v>
      </c>
      <c r="F51" s="74">
        <f t="shared" si="4"/>
        <v>16670</v>
      </c>
      <c r="G51" s="74">
        <f t="shared" si="4"/>
        <v>20281</v>
      </c>
      <c r="H51" s="75">
        <f t="shared" si="4"/>
        <v>20187</v>
      </c>
      <c r="I51" s="75">
        <f t="shared" si="4"/>
        <v>21070</v>
      </c>
      <c r="J51" s="76">
        <f t="shared" si="4"/>
        <v>21566</v>
      </c>
      <c r="K51" s="76">
        <f t="shared" si="4"/>
        <v>21363</v>
      </c>
      <c r="L51" s="76">
        <f t="shared" si="4"/>
        <v>20752</v>
      </c>
      <c r="M51" s="77">
        <f t="shared" si="4"/>
        <v>20665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634</v>
      </c>
      <c r="D56" s="79">
        <v>275</v>
      </c>
      <c r="E56" s="79">
        <v>1012</v>
      </c>
      <c r="F56" s="79">
        <v>984</v>
      </c>
      <c r="G56" s="79">
        <v>684</v>
      </c>
      <c r="H56" s="80">
        <v>476</v>
      </c>
      <c r="I56" s="80">
        <v>534</v>
      </c>
      <c r="J56" s="81">
        <v>608</v>
      </c>
      <c r="K56" s="70">
        <v>720</v>
      </c>
      <c r="L56" s="70">
        <v>903</v>
      </c>
      <c r="M56" s="71">
        <v>1324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3821</v>
      </c>
      <c r="D57" s="20">
        <v>4073</v>
      </c>
      <c r="E57" s="20">
        <v>3652</v>
      </c>
      <c r="F57" s="20">
        <v>4664</v>
      </c>
      <c r="G57" s="20">
        <v>5242</v>
      </c>
      <c r="H57" s="21">
        <v>5612</v>
      </c>
      <c r="I57" s="21">
        <v>5626</v>
      </c>
      <c r="J57" s="44">
        <v>5753</v>
      </c>
      <c r="K57" s="43">
        <v>5225</v>
      </c>
      <c r="L57" s="43">
        <v>5036</v>
      </c>
      <c r="M57" s="72">
        <v>3842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8775</v>
      </c>
      <c r="D58" s="20">
        <v>8623</v>
      </c>
      <c r="E58" s="20">
        <v>8995</v>
      </c>
      <c r="F58" s="20">
        <v>10858</v>
      </c>
      <c r="G58" s="20">
        <v>14268</v>
      </c>
      <c r="H58" s="21">
        <v>13776</v>
      </c>
      <c r="I58" s="21">
        <v>14441</v>
      </c>
      <c r="J58" s="44">
        <v>14479</v>
      </c>
      <c r="K58" s="43">
        <v>14756</v>
      </c>
      <c r="L58" s="43">
        <v>14154</v>
      </c>
      <c r="M58" s="72">
        <v>14846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159</v>
      </c>
      <c r="D59" s="20">
        <v>254</v>
      </c>
      <c r="E59" s="20">
        <v>80</v>
      </c>
      <c r="F59" s="20">
        <v>141</v>
      </c>
      <c r="G59" s="20">
        <v>54</v>
      </c>
      <c r="H59" s="21">
        <v>169</v>
      </c>
      <c r="I59" s="21">
        <v>181</v>
      </c>
      <c r="J59" s="44">
        <v>178</v>
      </c>
      <c r="K59" s="43">
        <v>205</v>
      </c>
      <c r="L59" s="43">
        <v>165</v>
      </c>
      <c r="M59" s="72">
        <v>98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9</v>
      </c>
      <c r="D60" s="20">
        <v>53</v>
      </c>
      <c r="E60" s="20">
        <v>45</v>
      </c>
      <c r="F60" s="20">
        <v>23</v>
      </c>
      <c r="G60" s="20">
        <v>33</v>
      </c>
      <c r="H60" s="21">
        <v>154</v>
      </c>
      <c r="I60" s="21">
        <v>287</v>
      </c>
      <c r="J60" s="44">
        <v>547</v>
      </c>
      <c r="K60" s="43">
        <v>456</v>
      </c>
      <c r="L60" s="43">
        <v>493</v>
      </c>
      <c r="M60" s="72">
        <v>553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0</v>
      </c>
      <c r="D61" s="20">
        <v>0</v>
      </c>
      <c r="E61" s="20">
        <v>0</v>
      </c>
      <c r="F61" s="20">
        <v>0</v>
      </c>
      <c r="G61" s="20">
        <v>0</v>
      </c>
      <c r="H61" s="21">
        <v>0</v>
      </c>
      <c r="I61" s="21">
        <v>1</v>
      </c>
      <c r="J61" s="44">
        <v>1</v>
      </c>
      <c r="K61" s="43">
        <v>1</v>
      </c>
      <c r="L61" s="43">
        <v>1</v>
      </c>
      <c r="M61" s="72">
        <v>2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13398</v>
      </c>
      <c r="D62" s="86">
        <f t="shared" ref="D62:L62" si="5">+SUM(D56:D61)</f>
        <v>13278</v>
      </c>
      <c r="E62" s="86">
        <f t="shared" si="5"/>
        <v>13784</v>
      </c>
      <c r="F62" s="86">
        <f t="shared" si="5"/>
        <v>16670</v>
      </c>
      <c r="G62" s="86">
        <f t="shared" si="5"/>
        <v>20281</v>
      </c>
      <c r="H62" s="87">
        <f t="shared" si="5"/>
        <v>20187</v>
      </c>
      <c r="I62" s="87">
        <f t="shared" si="5"/>
        <v>21070</v>
      </c>
      <c r="J62" s="88">
        <f t="shared" si="5"/>
        <v>21566</v>
      </c>
      <c r="K62" s="76">
        <f t="shared" si="5"/>
        <v>21363</v>
      </c>
      <c r="L62" s="76">
        <f t="shared" si="5"/>
        <v>20752</v>
      </c>
      <c r="M62" s="77">
        <f t="shared" ref="M62" si="6">+SUM(M56:M61)</f>
        <v>20665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9" t="s">
        <v>38</v>
      </c>
      <c r="B67" s="330"/>
      <c r="C67" s="78">
        <v>375</v>
      </c>
      <c r="D67" s="79">
        <v>219</v>
      </c>
      <c r="E67" s="79">
        <v>79</v>
      </c>
      <c r="F67" s="79">
        <v>207</v>
      </c>
      <c r="G67" s="79">
        <v>199</v>
      </c>
      <c r="H67" s="80">
        <v>239</v>
      </c>
      <c r="I67" s="80">
        <v>183</v>
      </c>
      <c r="J67" s="81">
        <v>179</v>
      </c>
      <c r="K67" s="70">
        <v>338</v>
      </c>
      <c r="L67" s="70">
        <v>332</v>
      </c>
      <c r="M67" s="71">
        <v>340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38</v>
      </c>
      <c r="D68" s="20">
        <v>124</v>
      </c>
      <c r="E68" s="20">
        <v>88</v>
      </c>
      <c r="F68" s="20">
        <v>43</v>
      </c>
      <c r="G68" s="20">
        <v>0</v>
      </c>
      <c r="H68" s="21">
        <v>22</v>
      </c>
      <c r="I68" s="21">
        <v>25</v>
      </c>
      <c r="J68" s="44">
        <v>46</v>
      </c>
      <c r="K68" s="43">
        <v>36</v>
      </c>
      <c r="L68" s="43">
        <v>56</v>
      </c>
      <c r="M68" s="72">
        <v>54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1621</v>
      </c>
      <c r="D69" s="20">
        <v>1488</v>
      </c>
      <c r="E69" s="20">
        <v>1410</v>
      </c>
      <c r="F69" s="20">
        <v>2283</v>
      </c>
      <c r="G69" s="20">
        <v>3026</v>
      </c>
      <c r="H69" s="21">
        <v>3655</v>
      </c>
      <c r="I69" s="21">
        <v>4013</v>
      </c>
      <c r="J69" s="44">
        <v>3644</v>
      </c>
      <c r="K69" s="43">
        <v>3224</v>
      </c>
      <c r="L69" s="43">
        <v>2563</v>
      </c>
      <c r="M69" s="72">
        <v>2521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301</v>
      </c>
      <c r="D70" s="20">
        <v>179</v>
      </c>
      <c r="E70" s="20">
        <v>167</v>
      </c>
      <c r="F70" s="20">
        <v>102</v>
      </c>
      <c r="G70" s="20">
        <v>1999</v>
      </c>
      <c r="H70" s="21">
        <v>22</v>
      </c>
      <c r="I70" s="21">
        <v>19</v>
      </c>
      <c r="J70" s="44">
        <v>28</v>
      </c>
      <c r="K70" s="43">
        <v>36</v>
      </c>
      <c r="L70" s="43">
        <v>32</v>
      </c>
      <c r="M70" s="72">
        <v>35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1780</v>
      </c>
      <c r="D71" s="20">
        <v>1666</v>
      </c>
      <c r="E71" s="20">
        <v>1651</v>
      </c>
      <c r="F71" s="20">
        <v>1805</v>
      </c>
      <c r="G71" s="20">
        <v>2284</v>
      </c>
      <c r="H71" s="21">
        <v>2795</v>
      </c>
      <c r="I71" s="21">
        <v>3517</v>
      </c>
      <c r="J71" s="44">
        <v>4173</v>
      </c>
      <c r="K71" s="43">
        <v>4841</v>
      </c>
      <c r="L71" s="43">
        <v>4866</v>
      </c>
      <c r="M71" s="72">
        <v>5270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4579</v>
      </c>
      <c r="D72" s="20">
        <v>5436</v>
      </c>
      <c r="E72" s="20">
        <v>5538</v>
      </c>
      <c r="F72" s="20">
        <v>6238</v>
      </c>
      <c r="G72" s="20">
        <v>6338</v>
      </c>
      <c r="H72" s="21">
        <v>6767</v>
      </c>
      <c r="I72" s="21">
        <v>6687</v>
      </c>
      <c r="J72" s="44">
        <v>6752</v>
      </c>
      <c r="K72" s="43">
        <v>6370</v>
      </c>
      <c r="L72" s="43">
        <v>6777</v>
      </c>
      <c r="M72" s="72">
        <v>6580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4428</v>
      </c>
      <c r="D73" s="20">
        <v>3772</v>
      </c>
      <c r="E73" s="20">
        <v>4395</v>
      </c>
      <c r="F73" s="20">
        <v>5310</v>
      </c>
      <c r="G73" s="20">
        <v>5671</v>
      </c>
      <c r="H73" s="21">
        <v>5788</v>
      </c>
      <c r="I73" s="21">
        <v>5821</v>
      </c>
      <c r="J73" s="44">
        <v>5979</v>
      </c>
      <c r="K73" s="43">
        <v>5982</v>
      </c>
      <c r="L73" s="43">
        <v>5649</v>
      </c>
      <c r="M73" s="72">
        <v>5371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276</v>
      </c>
      <c r="D74" s="20">
        <v>394</v>
      </c>
      <c r="E74" s="20">
        <v>456</v>
      </c>
      <c r="F74" s="20">
        <v>682</v>
      </c>
      <c r="G74" s="20">
        <v>764</v>
      </c>
      <c r="H74" s="21">
        <v>899</v>
      </c>
      <c r="I74" s="21">
        <v>805</v>
      </c>
      <c r="J74" s="44">
        <v>765</v>
      </c>
      <c r="K74" s="43">
        <v>536</v>
      </c>
      <c r="L74" s="43">
        <v>440</v>
      </c>
      <c r="M74" s="72">
        <v>278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>
        <v>37</v>
      </c>
      <c r="M75" s="209">
        <v>216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13398</v>
      </c>
      <c r="D76" s="86">
        <f t="shared" ref="D76:M76" si="7">+SUM(D67:D75)</f>
        <v>13278</v>
      </c>
      <c r="E76" s="86">
        <f t="shared" si="7"/>
        <v>13784</v>
      </c>
      <c r="F76" s="86">
        <f t="shared" si="7"/>
        <v>16670</v>
      </c>
      <c r="G76" s="86">
        <f t="shared" si="7"/>
        <v>20281</v>
      </c>
      <c r="H76" s="87">
        <f t="shared" si="7"/>
        <v>20187</v>
      </c>
      <c r="I76" s="87">
        <f t="shared" si="7"/>
        <v>21070</v>
      </c>
      <c r="J76" s="88">
        <f t="shared" si="7"/>
        <v>21566</v>
      </c>
      <c r="K76" s="76">
        <f t="shared" si="7"/>
        <v>21363</v>
      </c>
      <c r="L76" s="76">
        <f t="shared" si="7"/>
        <v>20752</v>
      </c>
      <c r="M76" s="77">
        <f t="shared" si="7"/>
        <v>20665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6442</v>
      </c>
      <c r="I81" s="81">
        <v>6250</v>
      </c>
      <c r="J81" s="81">
        <v>6438</v>
      </c>
      <c r="K81" s="70">
        <v>6249</v>
      </c>
      <c r="L81" s="70">
        <v>6335</v>
      </c>
      <c r="M81" s="71">
        <v>6642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369</v>
      </c>
      <c r="I82" s="44">
        <v>300</v>
      </c>
      <c r="J82" s="44">
        <v>270</v>
      </c>
      <c r="K82" s="43">
        <v>377</v>
      </c>
      <c r="L82" s="43">
        <v>418</v>
      </c>
      <c r="M82" s="72">
        <v>430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5</v>
      </c>
      <c r="I83" s="44">
        <v>9</v>
      </c>
      <c r="J83" s="44">
        <v>4</v>
      </c>
      <c r="K83" s="43">
        <v>14</v>
      </c>
      <c r="L83" s="43">
        <v>494</v>
      </c>
      <c r="M83" s="72">
        <v>25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241</v>
      </c>
      <c r="I84" s="44">
        <v>237</v>
      </c>
      <c r="J84" s="44">
        <v>255</v>
      </c>
      <c r="K84" s="43">
        <v>371</v>
      </c>
      <c r="L84" s="43">
        <v>562</v>
      </c>
      <c r="M84" s="72">
        <v>576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2235</v>
      </c>
      <c r="I85" s="44">
        <v>2906</v>
      </c>
      <c r="J85" s="44">
        <v>3406</v>
      </c>
      <c r="K85" s="43">
        <v>3938</v>
      </c>
      <c r="L85" s="43">
        <v>4009</v>
      </c>
      <c r="M85" s="72">
        <v>4307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4018</v>
      </c>
      <c r="I86" s="44">
        <v>4416</v>
      </c>
      <c r="J86" s="44">
        <v>4075</v>
      </c>
      <c r="K86" s="43">
        <v>3710</v>
      </c>
      <c r="L86" s="43">
        <v>3034</v>
      </c>
      <c r="M86" s="72">
        <v>2971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6156</v>
      </c>
      <c r="I87" s="44">
        <v>5974</v>
      </c>
      <c r="J87" s="44">
        <v>6030</v>
      </c>
      <c r="K87" s="43">
        <v>5704</v>
      </c>
      <c r="L87" s="43">
        <v>4912</v>
      </c>
      <c r="M87" s="72">
        <v>4652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52</v>
      </c>
      <c r="I89" s="44">
        <v>50</v>
      </c>
      <c r="J89" s="44">
        <v>36</v>
      </c>
      <c r="K89" s="43">
        <v>52</v>
      </c>
      <c r="L89" s="43">
        <v>47</v>
      </c>
      <c r="M89" s="72">
        <v>53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486</v>
      </c>
      <c r="I90" s="44">
        <v>605</v>
      </c>
      <c r="J90" s="44">
        <v>649</v>
      </c>
      <c r="K90" s="43">
        <v>523</v>
      </c>
      <c r="L90" s="43">
        <v>652</v>
      </c>
      <c r="M90" s="72">
        <v>673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183</v>
      </c>
      <c r="I91" s="44">
        <v>323</v>
      </c>
      <c r="J91" s="44">
        <v>403</v>
      </c>
      <c r="K91" s="43">
        <v>425</v>
      </c>
      <c r="L91" s="43">
        <v>252</v>
      </c>
      <c r="M91" s="72">
        <v>336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>
        <v>37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20187</v>
      </c>
      <c r="I93" s="88">
        <f t="shared" si="8"/>
        <v>21070</v>
      </c>
      <c r="J93" s="88">
        <f t="shared" si="8"/>
        <v>21566</v>
      </c>
      <c r="K93" s="76">
        <f t="shared" si="8"/>
        <v>21363</v>
      </c>
      <c r="L93" s="76">
        <f t="shared" si="8"/>
        <v>20752</v>
      </c>
      <c r="M93" s="77">
        <f t="shared" si="8"/>
        <v>20665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11359</v>
      </c>
      <c r="D99" s="79">
        <v>11387</v>
      </c>
      <c r="E99" s="79">
        <v>12222</v>
      </c>
      <c r="F99" s="79">
        <v>14486</v>
      </c>
      <c r="G99" s="79">
        <v>15672</v>
      </c>
      <c r="H99" s="80">
        <v>16884</v>
      </c>
      <c r="I99" s="80">
        <v>17150</v>
      </c>
      <c r="J99" s="80">
        <v>18340</v>
      </c>
      <c r="K99" s="70">
        <v>18253</v>
      </c>
      <c r="L99" s="70">
        <v>18401</v>
      </c>
      <c r="M99" s="71">
        <v>17874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2033</v>
      </c>
      <c r="D100" s="20">
        <v>1876</v>
      </c>
      <c r="E100" s="20">
        <v>1532</v>
      </c>
      <c r="F100" s="20">
        <v>2130</v>
      </c>
      <c r="G100" s="20">
        <v>4562</v>
      </c>
      <c r="H100" s="21">
        <v>3185</v>
      </c>
      <c r="I100" s="21">
        <v>3751</v>
      </c>
      <c r="J100" s="21">
        <v>3034</v>
      </c>
      <c r="K100" s="43">
        <v>2708</v>
      </c>
      <c r="L100" s="43">
        <v>1869</v>
      </c>
      <c r="M100" s="72">
        <v>2101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6</v>
      </c>
      <c r="D101" s="20">
        <v>15</v>
      </c>
      <c r="E101" s="20">
        <v>30</v>
      </c>
      <c r="F101" s="20">
        <v>54</v>
      </c>
      <c r="G101" s="20">
        <v>47</v>
      </c>
      <c r="H101" s="21">
        <v>118</v>
      </c>
      <c r="I101" s="21">
        <v>169</v>
      </c>
      <c r="J101" s="21">
        <v>192</v>
      </c>
      <c r="K101" s="43">
        <v>402</v>
      </c>
      <c r="L101" s="43">
        <v>482</v>
      </c>
      <c r="M101" s="72">
        <v>690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13398</v>
      </c>
      <c r="D103" s="86">
        <f t="shared" ref="D103:M103" si="9">+SUM(D99:D102)</f>
        <v>13278</v>
      </c>
      <c r="E103" s="86">
        <f t="shared" si="9"/>
        <v>13784</v>
      </c>
      <c r="F103" s="86">
        <f t="shared" si="9"/>
        <v>16670</v>
      </c>
      <c r="G103" s="86">
        <f t="shared" si="9"/>
        <v>20281</v>
      </c>
      <c r="H103" s="87">
        <f t="shared" si="9"/>
        <v>20187</v>
      </c>
      <c r="I103" s="87">
        <f t="shared" si="9"/>
        <v>21070</v>
      </c>
      <c r="J103" s="87">
        <f t="shared" si="9"/>
        <v>21566</v>
      </c>
      <c r="K103" s="76">
        <f t="shared" si="9"/>
        <v>21363</v>
      </c>
      <c r="L103" s="76">
        <f t="shared" si="9"/>
        <v>20752</v>
      </c>
      <c r="M103" s="210">
        <f t="shared" si="9"/>
        <v>20665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5006</v>
      </c>
      <c r="D109" s="68">
        <v>5688</v>
      </c>
      <c r="E109" s="68">
        <v>6242</v>
      </c>
      <c r="F109" s="68">
        <v>7314</v>
      </c>
      <c r="G109" s="68">
        <v>8380</v>
      </c>
      <c r="H109" s="69">
        <v>8512</v>
      </c>
      <c r="I109" s="69">
        <v>8885</v>
      </c>
      <c r="J109" s="70">
        <v>9149</v>
      </c>
      <c r="K109" s="70">
        <v>9069</v>
      </c>
      <c r="L109" s="70">
        <v>8834</v>
      </c>
      <c r="M109" s="71">
        <v>8578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8392</v>
      </c>
      <c r="D110" s="20">
        <v>7590</v>
      </c>
      <c r="E110" s="20">
        <v>7542</v>
      </c>
      <c r="F110" s="20">
        <v>9356</v>
      </c>
      <c r="G110" s="20">
        <v>11901</v>
      </c>
      <c r="H110" s="21">
        <v>11675</v>
      </c>
      <c r="I110" s="21">
        <v>12185</v>
      </c>
      <c r="J110" s="21">
        <v>12417</v>
      </c>
      <c r="K110" s="43">
        <v>12294</v>
      </c>
      <c r="L110" s="43">
        <v>11918</v>
      </c>
      <c r="M110" s="72">
        <v>12087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13398</v>
      </c>
      <c r="D111" s="86">
        <f t="shared" ref="D111:L111" si="10">+SUM(D109:D110)</f>
        <v>13278</v>
      </c>
      <c r="E111" s="86">
        <f t="shared" si="10"/>
        <v>13784</v>
      </c>
      <c r="F111" s="86">
        <f t="shared" si="10"/>
        <v>16670</v>
      </c>
      <c r="G111" s="86">
        <f t="shared" si="10"/>
        <v>20281</v>
      </c>
      <c r="H111" s="87">
        <f t="shared" si="10"/>
        <v>20187</v>
      </c>
      <c r="I111" s="87">
        <f t="shared" si="10"/>
        <v>21070</v>
      </c>
      <c r="J111" s="87">
        <f t="shared" si="10"/>
        <v>21566</v>
      </c>
      <c r="K111" s="76">
        <f t="shared" si="10"/>
        <v>21363</v>
      </c>
      <c r="L111" s="76">
        <f t="shared" si="10"/>
        <v>20752</v>
      </c>
      <c r="M111" s="188">
        <f t="shared" ref="M111" si="11">+SUM(M109:M110)</f>
        <v>20665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1324</v>
      </c>
      <c r="D116" s="93">
        <v>131</v>
      </c>
      <c r="E116" s="94">
        <f>+IF(OR(C116=0,C116="-"),"",(D116/C116))</f>
        <v>9.8942598187311173E-2</v>
      </c>
      <c r="F116" s="1"/>
      <c r="G116" s="305" t="s">
        <v>30</v>
      </c>
      <c r="H116" s="306"/>
      <c r="I116" s="99">
        <v>10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3842</v>
      </c>
      <c r="D117" s="95">
        <v>70</v>
      </c>
      <c r="E117" s="96">
        <f t="shared" ref="E117:E121" si="13">+IF(OR(C117=0,C117="-"),"",(D117/C117))</f>
        <v>1.8219677251431546E-2</v>
      </c>
      <c r="F117" s="1"/>
      <c r="G117" s="308" t="s">
        <v>31</v>
      </c>
      <c r="H117" s="310"/>
      <c r="I117" s="100">
        <v>30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14846</v>
      </c>
      <c r="D118" s="95">
        <v>3859</v>
      </c>
      <c r="E118" s="96">
        <f t="shared" si="13"/>
        <v>0.25993533611747272</v>
      </c>
      <c r="F118" s="1"/>
      <c r="G118" s="308" t="s">
        <v>32</v>
      </c>
      <c r="H118" s="310"/>
      <c r="I118" s="100">
        <v>29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98</v>
      </c>
      <c r="D119" s="95">
        <v>21</v>
      </c>
      <c r="E119" s="96">
        <f t="shared" si="13"/>
        <v>0.21428571428571427</v>
      </c>
      <c r="F119" s="1"/>
      <c r="G119" s="308" t="s">
        <v>33</v>
      </c>
      <c r="H119" s="310"/>
      <c r="I119" s="100">
        <v>4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553</v>
      </c>
      <c r="D120" s="95">
        <v>238</v>
      </c>
      <c r="E120" s="96">
        <f t="shared" si="13"/>
        <v>0.43037974683544306</v>
      </c>
      <c r="F120" s="1"/>
      <c r="G120" s="308" t="s">
        <v>34</v>
      </c>
      <c r="H120" s="310"/>
      <c r="I120" s="100">
        <v>15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2</v>
      </c>
      <c r="D121" s="95">
        <v>0</v>
      </c>
      <c r="E121" s="96">
        <f t="shared" si="13"/>
        <v>0</v>
      </c>
      <c r="F121" s="1"/>
      <c r="G121" s="308" t="s">
        <v>35</v>
      </c>
      <c r="H121" s="310"/>
      <c r="I121" s="100">
        <v>0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20665</v>
      </c>
      <c r="D122" s="97">
        <f>+SUM(D116:D121)</f>
        <v>4319</v>
      </c>
      <c r="E122" s="98">
        <f t="shared" ref="E122" si="14">+IF(C122=0,"",(D122/C122))</f>
        <v>0.20900072586498911</v>
      </c>
      <c r="F122" s="1"/>
      <c r="G122" s="311" t="s">
        <v>22</v>
      </c>
      <c r="H122" s="313"/>
      <c r="I122" s="101">
        <f>+SUM(I116:I121)</f>
        <v>88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156</v>
      </c>
      <c r="D127" s="79">
        <v>241</v>
      </c>
      <c r="E127" s="79">
        <v>133</v>
      </c>
      <c r="F127" s="79">
        <v>126</v>
      </c>
      <c r="G127" s="80">
        <v>36</v>
      </c>
      <c r="H127" s="80">
        <v>22</v>
      </c>
      <c r="I127" s="81">
        <v>71</v>
      </c>
      <c r="J127" s="80">
        <v>127</v>
      </c>
      <c r="K127" s="80">
        <v>132</v>
      </c>
      <c r="L127" s="111">
        <v>86</v>
      </c>
      <c r="M127" s="82">
        <v>290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327</v>
      </c>
      <c r="D128" s="20">
        <v>825</v>
      </c>
      <c r="E128" s="20">
        <v>634</v>
      </c>
      <c r="F128" s="20">
        <v>523</v>
      </c>
      <c r="G128" s="21">
        <v>396</v>
      </c>
      <c r="H128" s="21">
        <v>473</v>
      </c>
      <c r="I128" s="44">
        <v>907</v>
      </c>
      <c r="J128" s="21">
        <v>729</v>
      </c>
      <c r="K128" s="21">
        <v>1227</v>
      </c>
      <c r="L128" s="112">
        <v>814</v>
      </c>
      <c r="M128" s="84">
        <v>944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812</v>
      </c>
      <c r="D129" s="20">
        <v>837</v>
      </c>
      <c r="E129" s="20">
        <v>823</v>
      </c>
      <c r="F129" s="20">
        <v>840</v>
      </c>
      <c r="G129" s="21">
        <v>1129</v>
      </c>
      <c r="H129" s="21">
        <v>787</v>
      </c>
      <c r="I129" s="44">
        <v>1148</v>
      </c>
      <c r="J129" s="21">
        <v>1239</v>
      </c>
      <c r="K129" s="21">
        <v>1624</v>
      </c>
      <c r="L129" s="112">
        <v>1305</v>
      </c>
      <c r="M129" s="84">
        <v>1945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56</v>
      </c>
      <c r="D130" s="20">
        <v>38</v>
      </c>
      <c r="E130" s="20">
        <v>50</v>
      </c>
      <c r="F130" s="20">
        <v>112</v>
      </c>
      <c r="G130" s="21">
        <v>158</v>
      </c>
      <c r="H130" s="21">
        <v>92</v>
      </c>
      <c r="I130" s="44">
        <v>71</v>
      </c>
      <c r="J130" s="21">
        <v>58</v>
      </c>
      <c r="K130" s="21">
        <v>103</v>
      </c>
      <c r="L130" s="112">
        <v>194</v>
      </c>
      <c r="M130" s="84">
        <v>109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0</v>
      </c>
      <c r="D131" s="20">
        <v>0</v>
      </c>
      <c r="E131" s="20">
        <v>0</v>
      </c>
      <c r="F131" s="20">
        <v>11</v>
      </c>
      <c r="G131" s="21">
        <v>17</v>
      </c>
      <c r="H131" s="21">
        <v>6</v>
      </c>
      <c r="I131" s="44">
        <v>4</v>
      </c>
      <c r="J131" s="21">
        <v>107</v>
      </c>
      <c r="K131" s="21">
        <v>167</v>
      </c>
      <c r="L131" s="112">
        <v>71</v>
      </c>
      <c r="M131" s="84">
        <v>147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0</v>
      </c>
      <c r="D132" s="20">
        <v>0</v>
      </c>
      <c r="E132" s="20">
        <v>0</v>
      </c>
      <c r="F132" s="20">
        <v>0</v>
      </c>
      <c r="G132" s="21">
        <v>0</v>
      </c>
      <c r="H132" s="21">
        <v>0</v>
      </c>
      <c r="I132" s="44">
        <v>0</v>
      </c>
      <c r="J132" s="21">
        <v>0</v>
      </c>
      <c r="K132" s="21">
        <v>0</v>
      </c>
      <c r="L132" s="112" t="s">
        <v>2709</v>
      </c>
      <c r="M132" s="84">
        <v>0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1351</v>
      </c>
      <c r="D133" s="86">
        <f t="shared" ref="D133:I133" si="15">+SUM(D127:D132)</f>
        <v>1941</v>
      </c>
      <c r="E133" s="86">
        <f t="shared" si="15"/>
        <v>1640</v>
      </c>
      <c r="F133" s="86">
        <f t="shared" si="15"/>
        <v>1612</v>
      </c>
      <c r="G133" s="87">
        <f t="shared" si="15"/>
        <v>1736</v>
      </c>
      <c r="H133" s="87">
        <f t="shared" si="15"/>
        <v>1380</v>
      </c>
      <c r="I133" s="88">
        <f t="shared" si="15"/>
        <v>2201</v>
      </c>
      <c r="J133" s="87">
        <f>+SUM(J127:J132)</f>
        <v>2260</v>
      </c>
      <c r="K133" s="87">
        <f t="shared" ref="K133" si="16">+SUM(K127:K132)</f>
        <v>3253</v>
      </c>
      <c r="L133" s="113">
        <f>+SUM(L127:L132)</f>
        <v>2470</v>
      </c>
      <c r="M133" s="89">
        <f>+SUM(M127:M132)</f>
        <v>3435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0.41975308641975301</v>
      </c>
      <c r="D139" s="224">
        <v>0.46052631578947367</v>
      </c>
      <c r="E139" s="224">
        <v>0.55797101449275366</v>
      </c>
      <c r="F139" s="224">
        <v>0.36363636363636365</v>
      </c>
      <c r="G139" s="224">
        <v>0.31818181818181818</v>
      </c>
      <c r="H139" s="225">
        <v>0.26470588235294118</v>
      </c>
      <c r="I139" s="226">
        <v>0.37719298245614036</v>
      </c>
      <c r="J139" s="224">
        <v>0.48148148148148145</v>
      </c>
      <c r="K139" s="224">
        <v>0.33884297520661155</v>
      </c>
      <c r="L139" s="227">
        <v>0.24603174603174602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>
        <v>0.14285714285714285</v>
      </c>
      <c r="D140" s="229">
        <v>0.56965944272445823</v>
      </c>
      <c r="E140" s="229">
        <v>0.48614609571788414</v>
      </c>
      <c r="F140" s="229">
        <v>0.51929260450160775</v>
      </c>
      <c r="G140" s="229">
        <v>0.47843137254901963</v>
      </c>
      <c r="H140" s="230">
        <v>0.4802110817941953</v>
      </c>
      <c r="I140" s="231">
        <v>0.46982758620689657</v>
      </c>
      <c r="J140" s="229">
        <v>0.43546576879910215</v>
      </c>
      <c r="K140" s="229">
        <v>0.41218130311614731</v>
      </c>
      <c r="L140" s="232">
        <v>0.26984126984126983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>
        <v>0.62798634812286691</v>
      </c>
      <c r="D141" s="229">
        <v>0.55418719211822665</v>
      </c>
      <c r="E141" s="229">
        <v>0.61158021712907118</v>
      </c>
      <c r="F141" s="229">
        <v>0.6214896214896215</v>
      </c>
      <c r="G141" s="229">
        <v>0.59117997616209772</v>
      </c>
      <c r="H141" s="230">
        <v>0.62854609929078009</v>
      </c>
      <c r="I141" s="231">
        <v>0.6027554535017221</v>
      </c>
      <c r="J141" s="229">
        <v>0.6424825174825175</v>
      </c>
      <c r="K141" s="229">
        <v>0.55205811138014527</v>
      </c>
      <c r="L141" s="232">
        <v>0.52313386798272676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>
        <v>1</v>
      </c>
      <c r="D142" s="229">
        <v>0.90909090909090906</v>
      </c>
      <c r="E142" s="229">
        <v>1</v>
      </c>
      <c r="F142" s="229">
        <v>0.94</v>
      </c>
      <c r="G142" s="229">
        <v>0.8482142857142857</v>
      </c>
      <c r="H142" s="230">
        <v>0.82911392405063278</v>
      </c>
      <c r="I142" s="231">
        <v>0.8571428571428571</v>
      </c>
      <c r="J142" s="229">
        <v>0.88732394366197187</v>
      </c>
      <c r="K142" s="229">
        <v>0.80701754385964908</v>
      </c>
      <c r="L142" s="232">
        <v>0.72277227722772286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 t="s">
        <v>67</v>
      </c>
      <c r="D143" s="229" t="s">
        <v>67</v>
      </c>
      <c r="E143" s="229" t="s">
        <v>67</v>
      </c>
      <c r="F143" s="229" t="s">
        <v>67</v>
      </c>
      <c r="G143" s="229">
        <v>1</v>
      </c>
      <c r="H143" s="230">
        <v>0.88235294117647056</v>
      </c>
      <c r="I143" s="231">
        <v>1</v>
      </c>
      <c r="J143" s="229">
        <v>1</v>
      </c>
      <c r="K143" s="229">
        <v>1</v>
      </c>
      <c r="L143" s="232">
        <v>0.9640718562874252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 t="s">
        <v>67</v>
      </c>
      <c r="D144" s="234" t="s">
        <v>67</v>
      </c>
      <c r="E144" s="234" t="s">
        <v>67</v>
      </c>
      <c r="F144" s="234" t="s">
        <v>67</v>
      </c>
      <c r="G144" s="234" t="s">
        <v>67</v>
      </c>
      <c r="H144" s="235" t="s">
        <v>67</v>
      </c>
      <c r="I144" s="236" t="s">
        <v>67</v>
      </c>
      <c r="J144" s="234" t="s">
        <v>67</v>
      </c>
      <c r="K144" s="234" t="s">
        <v>67</v>
      </c>
      <c r="L144" s="237" t="s">
        <v>67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2710</v>
      </c>
      <c r="G151" s="246"/>
      <c r="H151" s="247" t="s">
        <v>2710</v>
      </c>
      <c r="I151" s="251"/>
      <c r="J151" s="247" t="s">
        <v>2710</v>
      </c>
      <c r="K151" s="251"/>
      <c r="L151" s="249" t="s">
        <v>2711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2707</v>
      </c>
      <c r="G152" s="246"/>
      <c r="H152" s="247" t="s">
        <v>2707</v>
      </c>
      <c r="I152" s="251"/>
      <c r="J152" s="247" t="s">
        <v>2712</v>
      </c>
      <c r="K152" s="251"/>
      <c r="L152" s="249" t="s">
        <v>2707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2713</v>
      </c>
      <c r="G153" s="246"/>
      <c r="H153" s="247" t="s">
        <v>2706</v>
      </c>
      <c r="I153" s="251"/>
      <c r="J153" s="247" t="s">
        <v>2708</v>
      </c>
      <c r="K153" s="251"/>
      <c r="L153" s="249" t="s">
        <v>2706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67</v>
      </c>
      <c r="G154" s="253"/>
      <c r="H154" s="254" t="s">
        <v>67</v>
      </c>
      <c r="I154" s="253"/>
      <c r="J154" s="254" t="s">
        <v>67</v>
      </c>
      <c r="K154" s="253"/>
      <c r="L154" s="254" t="s">
        <v>67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2702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2705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2704</v>
      </c>
      <c r="M157" s="277"/>
      <c r="N157" s="277"/>
      <c r="O157" s="277"/>
      <c r="P157" s="2"/>
      <c r="Q157" s="2"/>
    </row>
    <row r="158" spans="1:17" ht="15.75" x14ac:dyDescent="0.25">
      <c r="A158" s="293" t="s">
        <v>2703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0.2193897257628428</v>
      </c>
      <c r="D163" s="51">
        <v>0.12329174093879976</v>
      </c>
      <c r="E163" s="51">
        <v>0.11627586206896552</v>
      </c>
      <c r="F163" s="51">
        <v>0.11651388335326159</v>
      </c>
      <c r="G163" s="51">
        <v>0.1204155714106897</v>
      </c>
      <c r="H163" s="52">
        <v>0.13592528677291646</v>
      </c>
      <c r="I163" s="52">
        <v>0.1076664900194312</v>
      </c>
      <c r="J163" s="53">
        <v>0.12939445562954932</v>
      </c>
      <c r="K163" s="53">
        <v>0.10595150624540779</v>
      </c>
      <c r="L163" s="53">
        <v>0.11099676565715966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57:B57"/>
    <mergeCell ref="A16:F16"/>
    <mergeCell ref="G13:G15"/>
    <mergeCell ref="H13:H15"/>
    <mergeCell ref="B6:L6"/>
    <mergeCell ref="B7:L7"/>
    <mergeCell ref="B8:L8"/>
    <mergeCell ref="A41:B41"/>
    <mergeCell ref="A17:F17"/>
    <mergeCell ref="A18:F18"/>
    <mergeCell ref="A19:F19"/>
    <mergeCell ref="A20:F20"/>
    <mergeCell ref="A34:B34"/>
    <mergeCell ref="A26:B26"/>
    <mergeCell ref="A27:B27"/>
    <mergeCell ref="A28:B28"/>
    <mergeCell ref="A49:B49"/>
    <mergeCell ref="A50:B50"/>
    <mergeCell ref="A51:B51"/>
    <mergeCell ref="A55:B55"/>
    <mergeCell ref="A56:B56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58:B58"/>
    <mergeCell ref="A43:B43"/>
    <mergeCell ref="A44:B44"/>
    <mergeCell ref="A48:B48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</row>
    <row r="7" spans="1:10" ht="28.5" x14ac:dyDescent="0.25">
      <c r="A7" s="1"/>
      <c r="B7" s="340" t="str">
        <f>+ESTADISTICAS!B7</f>
        <v>LA GUAJIRA</v>
      </c>
      <c r="C7" s="340"/>
      <c r="D7" s="340"/>
      <c r="E7" s="340"/>
      <c r="F7" s="340"/>
      <c r="G7" s="340"/>
      <c r="H7" s="340"/>
      <c r="I7" s="340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1111</v>
      </c>
      <c r="C12" s="27">
        <f>+IFERROR((VLOOKUP(A12,Hoja3N!$A$2:$J$841,5,FALSE)),"")</f>
        <v>0</v>
      </c>
      <c r="D12" s="28" t="str">
        <f>+IFERROR((VLOOKUP(A12,Hoja3N!$A$2:$J$841,6,FALSE)),"")</f>
        <v>UNIVERSIDAD TECNOLOGICA DE PEREIRA - UTP</v>
      </c>
      <c r="E12" s="29"/>
      <c r="F12" s="30"/>
      <c r="G12" s="27" t="str">
        <f>+IFERROR((VLOOKUP(A12,Hoja3N!$A$2:$J$841,7,FALSE)),"")</f>
        <v>Risaralda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103</v>
      </c>
    </row>
    <row r="13" spans="1:10" x14ac:dyDescent="0.25">
      <c r="A13" s="117">
        <v>2</v>
      </c>
      <c r="B13" s="27">
        <f>+IFERROR((VLOOKUP(A13,Hoja3N!$A$2:$J$841,4,FALSE)),"")</f>
        <v>1212</v>
      </c>
      <c r="C13" s="27">
        <f>+IFERROR((VLOOKUP(A13,Hoja3N!$A$2:$J$841,5,FALSE)),"")</f>
        <v>0</v>
      </c>
      <c r="D13" s="28" t="str">
        <f>+IFERROR((VLOOKUP(A13,Hoja3N!$A$2:$J$841,6,FALSE)),"")</f>
        <v>UNIVERSIDAD DE PAMPLONA</v>
      </c>
      <c r="E13" s="29"/>
      <c r="F13" s="30"/>
      <c r="G13" s="27" t="str">
        <f>+IFERROR((VLOOKUP(A13,Hoja3N!$A$2:$J$841,7,FALSE)),"")</f>
        <v>Norte De Santander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185</v>
      </c>
    </row>
    <row r="14" spans="1:10" x14ac:dyDescent="0.25">
      <c r="A14" s="117">
        <v>3</v>
      </c>
      <c r="B14" s="27">
        <f>+IFERROR((VLOOKUP(A14,Hoja3N!$A$2:$J$841,4,FALSE)),"")</f>
        <v>1218</v>
      </c>
      <c r="C14" s="27">
        <f>+IFERROR((VLOOKUP(A14,Hoja3N!$A$2:$J$841,5,FALSE)),"")</f>
        <v>0</v>
      </c>
      <c r="D14" s="28" t="str">
        <f>+IFERROR((VLOOKUP(A14,Hoja3N!$A$2:$J$841,6,FALSE)),"")</f>
        <v>UNIVERSIDAD DE LA GUAJIRA</v>
      </c>
      <c r="E14" s="29"/>
      <c r="F14" s="30"/>
      <c r="G14" s="27" t="str">
        <f>+IFERROR((VLOOKUP(A14,Hoja3N!$A$2:$J$841,7,FALSE)),"")</f>
        <v>La Guajira</v>
      </c>
      <c r="H14" s="27" t="str">
        <f>+IFERROR((VLOOKUP(A14,Hoja3N!$A$2:$J$841,8,FALSE)),"")</f>
        <v>OFICIAL</v>
      </c>
      <c r="I14" s="31" t="str">
        <f>+IFERROR((VLOOKUP(A14,Hoja3N!$A$2:$J$841,9,FALSE)),"")</f>
        <v>Universidad</v>
      </c>
      <c r="J14" s="118">
        <f>+IFERROR((VLOOKUP(A14,Hoja3N!$A$2:$J$841,10,FALSE)),"")</f>
        <v>13853</v>
      </c>
    </row>
    <row r="15" spans="1:10" x14ac:dyDescent="0.25">
      <c r="A15" s="117">
        <v>4</v>
      </c>
      <c r="B15" s="27">
        <f>+IFERROR((VLOOKUP(A15,Hoja3N!$A$2:$J$841,4,FALSE)),"")</f>
        <v>1711</v>
      </c>
      <c r="C15" s="27">
        <f>+IFERROR((VLOOKUP(A15,Hoja3N!$A$2:$J$841,5,FALSE)),"")</f>
        <v>0</v>
      </c>
      <c r="D15" s="28" t="str">
        <f>+IFERROR((VLOOKUP(A15,Hoja3N!$A$2:$J$841,6,FALSE)),"")</f>
        <v>UNIVERSIDAD DE LA SABANA</v>
      </c>
      <c r="E15" s="29"/>
      <c r="F15" s="30"/>
      <c r="G15" s="27" t="str">
        <f>+IFERROR((VLOOKUP(A15,Hoja3N!$A$2:$J$841,7,FALSE)),"")</f>
        <v>Cundinamarca</v>
      </c>
      <c r="H15" s="27" t="str">
        <f>+IFERROR((VLOOKUP(A15,Hoja3N!$A$2:$J$841,8,FALSE)),"")</f>
        <v>PRIVADA</v>
      </c>
      <c r="I15" s="31" t="str">
        <f>+IFERROR((VLOOKUP(A15,Hoja3N!$A$2:$J$841,9,FALSE)),"")</f>
        <v>Universidad</v>
      </c>
      <c r="J15" s="118">
        <f>+IFERROR((VLOOKUP(A15,Hoja3N!$A$2:$J$841,10,FALSE)),"")</f>
        <v>115</v>
      </c>
    </row>
    <row r="16" spans="1:10" x14ac:dyDescent="0.25">
      <c r="A16" s="117">
        <v>5</v>
      </c>
      <c r="B16" s="27">
        <f>+IFERROR((VLOOKUP(A16,Hoja3N!$A$2:$J$841,4,FALSE)),"")</f>
        <v>1713</v>
      </c>
      <c r="C16" s="27">
        <f>+IFERROR((VLOOKUP(A16,Hoja3N!$A$2:$J$841,5,FALSE)),"")</f>
        <v>0</v>
      </c>
      <c r="D16" s="28" t="str">
        <f>+IFERROR((VLOOKUP(A16,Hoja3N!$A$2:$J$841,6,FALSE)),"")</f>
        <v>UNIVERSIDAD DEL NORTE</v>
      </c>
      <c r="E16" s="29"/>
      <c r="F16" s="30"/>
      <c r="G16" s="27" t="str">
        <f>+IFERROR((VLOOKUP(A16,Hoja3N!$A$2:$J$841,7,FALSE)),"")</f>
        <v>Atlántico</v>
      </c>
      <c r="H16" s="27" t="str">
        <f>+IFERROR((VLOOKUP(A16,Hoja3N!$A$2:$J$841,8,FALSE)),"")</f>
        <v>PRIVADA</v>
      </c>
      <c r="I16" s="31" t="str">
        <f>+IFERROR((VLOOKUP(A16,Hoja3N!$A$2:$J$841,9,FALSE)),"")</f>
        <v>Universidad</v>
      </c>
      <c r="J16" s="118">
        <f>+IFERROR((VLOOKUP(A16,Hoja3N!$A$2:$J$841,10,FALSE)),"")</f>
        <v>1</v>
      </c>
    </row>
    <row r="17" spans="1:10" x14ac:dyDescent="0.25">
      <c r="A17" s="117">
        <v>6</v>
      </c>
      <c r="B17" s="27">
        <f>+IFERROR((VLOOKUP(A17,Hoja3N!$A$2:$J$841,4,FALSE)),"")</f>
        <v>1826</v>
      </c>
      <c r="C17" s="27">
        <f>+IFERROR((VLOOKUP(A17,Hoja3N!$A$2:$J$841,5,FALSE)),"")</f>
        <v>0</v>
      </c>
      <c r="D17" s="28" t="str">
        <f>+IFERROR((VLOOKUP(A17,Hoja3N!$A$2:$J$841,6,FALSE)),"")</f>
        <v>UNIVERSIDAD ANTONIO NARIÑO</v>
      </c>
      <c r="E17" s="29"/>
      <c r="F17" s="30"/>
      <c r="G17" s="27" t="str">
        <f>+IFERROR((VLOOKUP(A17,Hoja3N!$A$2:$J$841,7,FALSE)),"")</f>
        <v>Bogotá, D.C.</v>
      </c>
      <c r="H17" s="27" t="str">
        <f>+IFERROR((VLOOKUP(A17,Hoja3N!$A$2:$J$841,8,FALSE)),"")</f>
        <v>PRIVADA</v>
      </c>
      <c r="I17" s="31" t="str">
        <f>+IFERROR((VLOOKUP(A17,Hoja3N!$A$2:$J$841,9,FALSE)),"")</f>
        <v>Universidad</v>
      </c>
      <c r="J17" s="118">
        <f>+IFERROR((VLOOKUP(A17,Hoja3N!$A$2:$J$841,10,FALSE)),"")</f>
        <v>385</v>
      </c>
    </row>
    <row r="18" spans="1:10" x14ac:dyDescent="0.25">
      <c r="A18" s="117">
        <v>7</v>
      </c>
      <c r="B18" s="27">
        <f>+IFERROR((VLOOKUP(A18,Hoja3N!$A$2:$J$841,4,FALSE)),"")</f>
        <v>2102</v>
      </c>
      <c r="C18" s="27">
        <f>+IFERROR((VLOOKUP(A18,Hoja3N!$A$2:$J$841,5,FALSE)),"")</f>
        <v>0</v>
      </c>
      <c r="D18" s="28" t="str">
        <f>+IFERROR((VLOOKUP(A18,Hoja3N!$A$2:$J$841,6,FALSE)),"")</f>
        <v>UNIVERSIDAD NACIONAL ABIERTA Y A DISTANCIA UNAD</v>
      </c>
      <c r="E18" s="29"/>
      <c r="F18" s="30"/>
      <c r="G18" s="27" t="str">
        <f>+IFERROR((VLOOKUP(A18,Hoja3N!$A$2:$J$841,7,FALSE)),"")</f>
        <v>Bogotá, D.C.</v>
      </c>
      <c r="H18" s="27" t="str">
        <f>+IFERROR((VLOOKUP(A18,Hoja3N!$A$2:$J$841,8,FALSE)),"")</f>
        <v>OFICIAL</v>
      </c>
      <c r="I18" s="31" t="str">
        <f>+IFERROR((VLOOKUP(A18,Hoja3N!$A$2:$J$841,9,FALSE)),"")</f>
        <v>Universidad</v>
      </c>
      <c r="J18" s="118">
        <f>+IFERROR((VLOOKUP(A18,Hoja3N!$A$2:$J$841,10,FALSE)),"")</f>
        <v>1329</v>
      </c>
    </row>
    <row r="19" spans="1:10" x14ac:dyDescent="0.25">
      <c r="A19" s="117">
        <v>8</v>
      </c>
      <c r="B19" s="27">
        <f>+IFERROR((VLOOKUP(A19,Hoja3N!$A$2:$J$841,4,FALSE)),"")</f>
        <v>2104</v>
      </c>
      <c r="C19" s="27">
        <f>+IFERROR((VLOOKUP(A19,Hoja3N!$A$2:$J$841,5,FALSE)),"")</f>
        <v>0</v>
      </c>
      <c r="D19" s="28" t="str">
        <f>+IFERROR((VLOOKUP(A19,Hoja3N!$A$2:$J$841,6,FALSE)),"")</f>
        <v>ESCUELA SUPERIOR DE ADMINISTRACION PUBLICA-ESAP-</v>
      </c>
      <c r="E19" s="29"/>
      <c r="F19" s="30"/>
      <c r="G19" s="27" t="str">
        <f>+IFERROR((VLOOKUP(A19,Hoja3N!$A$2:$J$841,7,FALSE)),"")</f>
        <v>Bogotá, D.C.</v>
      </c>
      <c r="H19" s="27" t="str">
        <f>+IFERROR((VLOOKUP(A19,Hoja3N!$A$2:$J$841,8,FALSE)),"")</f>
        <v>OFICIAL</v>
      </c>
      <c r="I19" s="31" t="str">
        <f>+IFERROR((VLOOKUP(A19,Hoja3N!$A$2:$J$841,9,FALSE)),"")</f>
        <v>Institución Universitaria/Escuela Tecnológica</v>
      </c>
      <c r="J19" s="118">
        <f>+IFERROR((VLOOKUP(A19,Hoja3N!$A$2:$J$841,10,FALSE)),"")</f>
        <v>62</v>
      </c>
    </row>
    <row r="20" spans="1:10" x14ac:dyDescent="0.25">
      <c r="A20" s="117">
        <v>9</v>
      </c>
      <c r="B20" s="27">
        <f>+IFERROR((VLOOKUP(A20,Hoja3N!$A$2:$J$841,4,FALSE)),"")</f>
        <v>2106</v>
      </c>
      <c r="C20" s="27">
        <f>+IFERROR((VLOOKUP(A20,Hoja3N!$A$2:$J$841,5,FALSE)),"")</f>
        <v>0</v>
      </c>
      <c r="D20" s="28" t="str">
        <f>+IFERROR((VLOOKUP(A20,Hoja3N!$A$2:$J$841,6,FALSE)),"")</f>
        <v>DIRECCION NACIONAL DE ESCUELAS</v>
      </c>
      <c r="E20" s="29"/>
      <c r="F20" s="30"/>
      <c r="G20" s="27" t="str">
        <f>+IFERROR((VLOOKUP(A20,Hoja3N!$A$2:$J$841,7,FALSE)),"")</f>
        <v>Bogotá, D.C.</v>
      </c>
      <c r="H20" s="27" t="str">
        <f>+IFERROR((VLOOKUP(A20,Hoja3N!$A$2:$J$841,8,FALSE)),"")</f>
        <v>OFICIAL</v>
      </c>
      <c r="I20" s="31" t="str">
        <f>+IFERROR((VLOOKUP(A20,Hoja3N!$A$2:$J$841,9,FALSE)),"")</f>
        <v>Institución Universitaria/Escuela Tecnológica</v>
      </c>
      <c r="J20" s="118">
        <f>+IFERROR((VLOOKUP(A20,Hoja3N!$A$2:$J$841,10,FALSE)),"")</f>
        <v>131</v>
      </c>
    </row>
    <row r="21" spans="1:10" x14ac:dyDescent="0.25">
      <c r="A21" s="117">
        <v>10</v>
      </c>
      <c r="B21" s="27">
        <f>+IFERROR((VLOOKUP(A21,Hoja3N!$A$2:$J$841,4,FALSE)),"")</f>
        <v>2709</v>
      </c>
      <c r="C21" s="27">
        <f>+IFERROR((VLOOKUP(A21,Hoja3N!$A$2:$J$841,5,FALSE)),"")</f>
        <v>0</v>
      </c>
      <c r="D21" s="28" t="str">
        <f>+IFERROR((VLOOKUP(A21,Hoja3N!$A$2:$J$841,6,FALSE)),"")</f>
        <v>FUNDACION UNIVERSITARIA SAN MARTIN</v>
      </c>
      <c r="E21" s="29"/>
      <c r="F21" s="30"/>
      <c r="G21" s="27" t="str">
        <f>+IFERROR((VLOOKUP(A21,Hoja3N!$A$2:$J$841,7,FALSE)),"")</f>
        <v>Bogotá, D.C.</v>
      </c>
      <c r="H21" s="27" t="str">
        <f>+IFERROR((VLOOKUP(A21,Hoja3N!$A$2:$J$841,8,FALSE)),"")</f>
        <v>PRIVADA</v>
      </c>
      <c r="I21" s="31" t="str">
        <f>+IFERROR((VLOOKUP(A21,Hoja3N!$A$2:$J$841,9,FALSE)),"")</f>
        <v>Institución Universitaria/Escuela Tecnológica</v>
      </c>
      <c r="J21" s="118">
        <f>+IFERROR((VLOOKUP(A21,Hoja3N!$A$2:$J$841,10,FALSE)),"")</f>
        <v>23</v>
      </c>
    </row>
    <row r="22" spans="1:10" x14ac:dyDescent="0.25">
      <c r="A22" s="117">
        <v>11</v>
      </c>
      <c r="B22" s="27">
        <f>+IFERROR((VLOOKUP(A22,Hoja3N!$A$2:$J$841,4,FALSE)),"")</f>
        <v>4102</v>
      </c>
      <c r="C22" s="27">
        <f>+IFERROR((VLOOKUP(A22,Hoja3N!$A$2:$J$841,5,FALSE)),"")</f>
        <v>0</v>
      </c>
      <c r="D22" s="28" t="str">
        <f>+IFERROR((VLOOKUP(A22,Hoja3N!$A$2:$J$841,6,FALSE)),"")</f>
        <v>INSTITUTO NACIONAL DE FORMACION TECNICA PROFESIONAL DE SAN JUAN DEL CESAR</v>
      </c>
      <c r="E22" s="29"/>
      <c r="F22" s="30"/>
      <c r="G22" s="27" t="str">
        <f>+IFERROR((VLOOKUP(A22,Hoja3N!$A$2:$J$841,7,FALSE)),"")</f>
        <v>La Guajira</v>
      </c>
      <c r="H22" s="27" t="str">
        <f>+IFERROR((VLOOKUP(A22,Hoja3N!$A$2:$J$841,8,FALSE)),"")</f>
        <v>OFICIAL</v>
      </c>
      <c r="I22" s="31" t="str">
        <f>+IFERROR((VLOOKUP(A22,Hoja3N!$A$2:$J$841,9,FALSE)),"")</f>
        <v>Institución Técnica Profesional</v>
      </c>
      <c r="J22" s="118">
        <f>+IFERROR((VLOOKUP(A22,Hoja3N!$A$2:$J$841,10,FALSE)),"")</f>
        <v>953</v>
      </c>
    </row>
    <row r="23" spans="1:10" x14ac:dyDescent="0.25">
      <c r="A23" s="117">
        <v>12</v>
      </c>
      <c r="B23" s="27">
        <f>+IFERROR((VLOOKUP(A23,Hoja3N!$A$2:$J$841,4,FALSE)),"")</f>
        <v>9110</v>
      </c>
      <c r="C23" s="27">
        <f>+IFERROR((VLOOKUP(A23,Hoja3N!$A$2:$J$841,5,FALSE)),"")</f>
        <v>0</v>
      </c>
      <c r="D23" s="28" t="str">
        <f>+IFERROR((VLOOKUP(A23,Hoja3N!$A$2:$J$841,6,FALSE)),"")</f>
        <v>SERVICIO NACIONAL DE APRENDIZAJE-SENA-</v>
      </c>
      <c r="E23" s="29"/>
      <c r="F23" s="30"/>
      <c r="G23" s="27" t="str">
        <f>+IFERROR((VLOOKUP(A23,Hoja3N!$A$2:$J$841,7,FALSE)),"")</f>
        <v>Bogotá, D.C.</v>
      </c>
      <c r="H23" s="27" t="str">
        <f>+IFERROR((VLOOKUP(A23,Hoja3N!$A$2:$J$841,8,FALSE)),"")</f>
        <v>OFICIAL</v>
      </c>
      <c r="I23" s="31" t="str">
        <f>+IFERROR((VLOOKUP(A23,Hoja3N!$A$2:$J$841,9,FALSE)),"")</f>
        <v>Institución Tecnológica</v>
      </c>
      <c r="J23" s="118">
        <f>+IFERROR((VLOOKUP(A23,Hoja3N!$A$2:$J$841,10,FALSE)),"")</f>
        <v>3440</v>
      </c>
    </row>
    <row r="24" spans="1:10" x14ac:dyDescent="0.25">
      <c r="A24" s="117">
        <v>13</v>
      </c>
      <c r="B24" s="27">
        <f>+IFERROR((VLOOKUP(A24,Hoja3N!$A$2:$J$841,4,FALSE)),"")</f>
        <v>9116</v>
      </c>
      <c r="C24" s="27">
        <f>+IFERROR((VLOOKUP(A24,Hoja3N!$A$2:$J$841,5,FALSE)),"")</f>
        <v>0</v>
      </c>
      <c r="D24" s="28" t="str">
        <f>+IFERROR((VLOOKUP(A24,Hoja3N!$A$2:$J$841,6,FALSE)),"")</f>
        <v>FUNDACION UNIVERSITARIA CLARETIANA - UNICLARETIANA</v>
      </c>
      <c r="E24" s="29"/>
      <c r="F24" s="30"/>
      <c r="G24" s="27" t="str">
        <f>+IFERROR((VLOOKUP(A24,Hoja3N!$A$2:$J$841,7,FALSE)),"")</f>
        <v>Chocó</v>
      </c>
      <c r="H24" s="27" t="str">
        <f>+IFERROR((VLOOKUP(A24,Hoja3N!$A$2:$J$841,8,FALSE)),"")</f>
        <v>PRIVADA</v>
      </c>
      <c r="I24" s="31" t="str">
        <f>+IFERROR((VLOOKUP(A24,Hoja3N!$A$2:$J$841,9,FALSE)),"")</f>
        <v>Institución Universitaria/Escuela Tecnológica</v>
      </c>
      <c r="J24" s="118">
        <f>+IFERROR((VLOOKUP(A24,Hoja3N!$A$2:$J$841,10,FALSE)),"")</f>
        <v>85</v>
      </c>
    </row>
    <row r="25" spans="1:10" x14ac:dyDescent="0.25">
      <c r="A25" s="117">
        <v>14</v>
      </c>
      <c r="B25" s="27" t="str">
        <f>+IFERROR((VLOOKUP(A25,Hoja3N!$A$2:$J$841,4,FALSE)),"")</f>
        <v/>
      </c>
      <c r="C25" s="27" t="str">
        <f>+IFERROR((VLOOKUP(A25,Hoja3N!$A$2:$J$841,5,FALSE)),"")</f>
        <v/>
      </c>
      <c r="D25" s="28" t="str">
        <f>+IFERROR((VLOOKUP(A25,Hoja3N!$A$2:$J$841,6,FALSE)),"")</f>
        <v/>
      </c>
      <c r="E25" s="29"/>
      <c r="F25" s="30"/>
      <c r="G25" s="27" t="str">
        <f>+IFERROR((VLOOKUP(A25,Hoja3N!$A$2:$J$841,7,FALSE)),"")</f>
        <v/>
      </c>
      <c r="H25" s="27" t="str">
        <f>+IFERROR((VLOOKUP(A25,Hoja3N!$A$2:$J$841,8,FALSE)),"")</f>
        <v/>
      </c>
      <c r="I25" s="31" t="str">
        <f>+IFERROR((VLOOKUP(A25,Hoja3N!$A$2:$J$841,9,FALSE)),"")</f>
        <v/>
      </c>
      <c r="J25" s="118" t="str">
        <f>+IFERROR((VLOOKUP(A25,Hoja3N!$A$2:$J$841,10,FALSE)),"")</f>
        <v/>
      </c>
    </row>
    <row r="26" spans="1:10" x14ac:dyDescent="0.25">
      <c r="A26" s="117">
        <v>15</v>
      </c>
      <c r="B26" s="27" t="str">
        <f>+IFERROR((VLOOKUP(A26,Hoja3N!$A$2:$J$841,4,FALSE)),"")</f>
        <v/>
      </c>
      <c r="C26" s="27" t="str">
        <f>+IFERROR((VLOOKUP(A26,Hoja3N!$A$2:$J$841,5,FALSE)),"")</f>
        <v/>
      </c>
      <c r="D26" s="28" t="str">
        <f>+IFERROR((VLOOKUP(A26,Hoja3N!$A$2:$J$841,6,FALSE)),"")</f>
        <v/>
      </c>
      <c r="E26" s="29"/>
      <c r="F26" s="30"/>
      <c r="G26" s="27" t="str">
        <f>+IFERROR((VLOOKUP(A26,Hoja3N!$A$2:$J$841,7,FALSE)),"")</f>
        <v/>
      </c>
      <c r="H26" s="27" t="str">
        <f>+IFERROR((VLOOKUP(A26,Hoja3N!$A$2:$J$841,8,FALSE)),"")</f>
        <v/>
      </c>
      <c r="I26" s="31" t="str">
        <f>+IFERROR((VLOOKUP(A26,Hoja3N!$A$2:$J$841,9,FALSE)),"")</f>
        <v/>
      </c>
      <c r="J26" s="118" t="str">
        <f>+IFERROR((VLOOKUP(A26,Hoja3N!$A$2:$J$841,10,FALSE)),"")</f>
        <v/>
      </c>
    </row>
    <row r="27" spans="1:10" x14ac:dyDescent="0.25">
      <c r="A27" s="117">
        <v>16</v>
      </c>
      <c r="B27" s="27" t="str">
        <f>+IFERROR((VLOOKUP(A27,Hoja3N!$A$2:$J$841,4,FALSE)),"")</f>
        <v/>
      </c>
      <c r="C27" s="27" t="str">
        <f>+IFERROR((VLOOKUP(A27,Hoja3N!$A$2:$J$841,5,FALSE)),"")</f>
        <v/>
      </c>
      <c r="D27" s="28" t="str">
        <f>+IFERROR((VLOOKUP(A27,Hoja3N!$A$2:$J$841,6,FALSE)),"")</f>
        <v/>
      </c>
      <c r="E27" s="29"/>
      <c r="F27" s="30"/>
      <c r="G27" s="27" t="str">
        <f>+IFERROR((VLOOKUP(A27,Hoja3N!$A$2:$J$841,7,FALSE)),"")</f>
        <v/>
      </c>
      <c r="H27" s="27" t="str">
        <f>+IFERROR((VLOOKUP(A27,Hoja3N!$A$2:$J$841,8,FALSE)),"")</f>
        <v/>
      </c>
      <c r="I27" s="31" t="str">
        <f>+IFERROR((VLOOKUP(A27,Hoja3N!$A$2:$J$841,9,FALSE)),"")</f>
        <v/>
      </c>
      <c r="J27" s="118" t="str">
        <f>+IFERROR((VLOOKUP(A27,Hoja3N!$A$2:$J$841,10,FALSE)),"")</f>
        <v/>
      </c>
    </row>
    <row r="28" spans="1:10" x14ac:dyDescent="0.25">
      <c r="A28" s="117">
        <v>17</v>
      </c>
      <c r="B28" s="27" t="str">
        <f>+IFERROR((VLOOKUP(A28,Hoja3N!$A$2:$J$841,4,FALSE)),"")</f>
        <v/>
      </c>
      <c r="C28" s="27" t="str">
        <f>+IFERROR((VLOOKUP(A28,Hoja3N!$A$2:$J$841,5,FALSE)),"")</f>
        <v/>
      </c>
      <c r="D28" s="28" t="str">
        <f>+IFERROR((VLOOKUP(A28,Hoja3N!$A$2:$J$841,6,FALSE)),"")</f>
        <v/>
      </c>
      <c r="E28" s="29"/>
      <c r="F28" s="30"/>
      <c r="G28" s="27" t="str">
        <f>+IFERROR((VLOOKUP(A28,Hoja3N!$A$2:$J$841,7,FALSE)),"")</f>
        <v/>
      </c>
      <c r="H28" s="27" t="str">
        <f>+IFERROR((VLOOKUP(A28,Hoja3N!$A$2:$J$841,8,FALSE)),"")</f>
        <v/>
      </c>
      <c r="I28" s="31" t="str">
        <f>+IFERROR((VLOOKUP(A28,Hoja3N!$A$2:$J$841,9,FALSE)),"")</f>
        <v/>
      </c>
      <c r="J28" s="118" t="str">
        <f>+IFERROR((VLOOKUP(A28,Hoja3N!$A$2:$J$841,10,FALSE)),"")</f>
        <v/>
      </c>
    </row>
    <row r="29" spans="1:10" x14ac:dyDescent="0.25">
      <c r="A29" s="117">
        <v>18</v>
      </c>
      <c r="B29" s="27" t="str">
        <f>+IFERROR((VLOOKUP(A29,Hoja3N!$A$2:$J$841,4,FALSE)),"")</f>
        <v/>
      </c>
      <c r="C29" s="27" t="str">
        <f>+IFERROR((VLOOKUP(A29,Hoja3N!$A$2:$J$841,5,FALSE)),"")</f>
        <v/>
      </c>
      <c r="D29" s="28" t="str">
        <f>+IFERROR((VLOOKUP(A29,Hoja3N!$A$2:$J$841,6,FALSE)),"")</f>
        <v/>
      </c>
      <c r="E29" s="29"/>
      <c r="F29" s="30"/>
      <c r="G29" s="27" t="str">
        <f>+IFERROR((VLOOKUP(A29,Hoja3N!$A$2:$J$841,7,FALSE)),"")</f>
        <v/>
      </c>
      <c r="H29" s="27" t="str">
        <f>+IFERROR((VLOOKUP(A29,Hoja3N!$A$2:$J$841,8,FALSE)),"")</f>
        <v/>
      </c>
      <c r="I29" s="31" t="str">
        <f>+IFERROR((VLOOKUP(A29,Hoja3N!$A$2:$J$841,9,FALSE)),"")</f>
        <v/>
      </c>
      <c r="J29" s="118" t="str">
        <f>+IFERROR((VLOOKUP(A29,Hoja3N!$A$2:$J$841,10,FALSE)),"")</f>
        <v/>
      </c>
    </row>
    <row r="30" spans="1:10" x14ac:dyDescent="0.25">
      <c r="A30" s="117">
        <v>19</v>
      </c>
      <c r="B30" s="27" t="str">
        <f>+IFERROR((VLOOKUP(A30,Hoja3N!$A$2:$J$841,4,FALSE)),"")</f>
        <v/>
      </c>
      <c r="C30" s="27" t="str">
        <f>+IFERROR((VLOOKUP(A30,Hoja3N!$A$2:$J$841,5,FALSE)),"")</f>
        <v/>
      </c>
      <c r="D30" s="28" t="str">
        <f>+IFERROR((VLOOKUP(A30,Hoja3N!$A$2:$J$841,6,FALSE)),"")</f>
        <v/>
      </c>
      <c r="E30" s="29"/>
      <c r="F30" s="30"/>
      <c r="G30" s="27" t="str">
        <f>+IFERROR((VLOOKUP(A30,Hoja3N!$A$2:$J$841,7,FALSE)),"")</f>
        <v/>
      </c>
      <c r="H30" s="27" t="str">
        <f>+IFERROR((VLOOKUP(A30,Hoja3N!$A$2:$J$841,8,FALSE)),"")</f>
        <v/>
      </c>
      <c r="I30" s="31" t="str">
        <f>+IFERROR((VLOOKUP(A30,Hoja3N!$A$2:$J$841,9,FALSE)),"")</f>
        <v/>
      </c>
      <c r="J30" s="118" t="str">
        <f>+IFERROR((VLOOKUP(A30,Hoja3N!$A$2:$J$841,10,FALSE)),"")</f>
        <v/>
      </c>
    </row>
    <row r="31" spans="1:10" x14ac:dyDescent="0.25">
      <c r="A31" s="117">
        <v>20</v>
      </c>
      <c r="B31" s="27" t="str">
        <f>+IFERROR((VLOOKUP(A31,Hoja3N!$A$2:$J$841,4,FALSE)),"")</f>
        <v/>
      </c>
      <c r="C31" s="27" t="str">
        <f>+IFERROR((VLOOKUP(A31,Hoja3N!$A$2:$J$841,5,FALSE)),"")</f>
        <v/>
      </c>
      <c r="D31" s="28" t="str">
        <f>+IFERROR((VLOOKUP(A31,Hoja3N!$A$2:$J$841,6,FALSE)),"")</f>
        <v/>
      </c>
      <c r="E31" s="29"/>
      <c r="F31" s="30"/>
      <c r="G31" s="27" t="str">
        <f>+IFERROR((VLOOKUP(A31,Hoja3N!$A$2:$J$841,7,FALSE)),"")</f>
        <v/>
      </c>
      <c r="H31" s="27" t="str">
        <f>+IFERROR((VLOOKUP(A31,Hoja3N!$A$2:$J$841,8,FALSE)),"")</f>
        <v/>
      </c>
      <c r="I31" s="31" t="str">
        <f>+IFERROR((VLOOKUP(A31,Hoja3N!$A$2:$J$841,9,FALSE)),"")</f>
        <v/>
      </c>
      <c r="J31" s="118" t="str">
        <f>+IFERROR((VLOOKUP(A31,Hoja3N!$A$2:$J$841,10,FALSE)),"")</f>
        <v/>
      </c>
    </row>
    <row r="32" spans="1:10" x14ac:dyDescent="0.25">
      <c r="A32" s="117">
        <v>21</v>
      </c>
      <c r="B32" s="27" t="str">
        <f>+IFERROR((VLOOKUP(A32,Hoja3N!$A$2:$J$841,4,FALSE)),"")</f>
        <v/>
      </c>
      <c r="C32" s="27" t="str">
        <f>+IFERROR((VLOOKUP(A32,Hoja3N!$A$2:$J$841,5,FALSE)),"")</f>
        <v/>
      </c>
      <c r="D32" s="28" t="str">
        <f>+IFERROR((VLOOKUP(A32,Hoja3N!$A$2:$J$841,6,FALSE)),"")</f>
        <v/>
      </c>
      <c r="E32" s="29"/>
      <c r="F32" s="30"/>
      <c r="G32" s="27" t="str">
        <f>+IFERROR((VLOOKUP(A32,Hoja3N!$A$2:$J$841,7,FALSE)),"")</f>
        <v/>
      </c>
      <c r="H32" s="27" t="str">
        <f>+IFERROR((VLOOKUP(A32,Hoja3N!$A$2:$J$841,8,FALSE)),"")</f>
        <v/>
      </c>
      <c r="I32" s="31" t="str">
        <f>+IFERROR((VLOOKUP(A32,Hoja3N!$A$2:$J$841,9,FALSE)),"")</f>
        <v/>
      </c>
      <c r="J32" s="118" t="str">
        <f>+IFERROR((VLOOKUP(A32,Hoja3N!$A$2:$J$841,10,FALSE)),"")</f>
        <v/>
      </c>
    </row>
    <row r="33" spans="1:10" x14ac:dyDescent="0.25">
      <c r="A33" s="117">
        <v>22</v>
      </c>
      <c r="B33" s="27" t="str">
        <f>+IFERROR((VLOOKUP(A33,Hoja3N!$A$2:$J$841,4,FALSE)),"")</f>
        <v/>
      </c>
      <c r="C33" s="27" t="str">
        <f>+IFERROR((VLOOKUP(A33,Hoja3N!$A$2:$J$841,5,FALSE)),"")</f>
        <v/>
      </c>
      <c r="D33" s="28" t="str">
        <f>+IFERROR((VLOOKUP(A33,Hoja3N!$A$2:$J$841,6,FALSE)),"")</f>
        <v/>
      </c>
      <c r="E33" s="29"/>
      <c r="F33" s="30"/>
      <c r="G33" s="27" t="str">
        <f>+IFERROR((VLOOKUP(A33,Hoja3N!$A$2:$J$841,7,FALSE)),"")</f>
        <v/>
      </c>
      <c r="H33" s="27" t="str">
        <f>+IFERROR((VLOOKUP(A33,Hoja3N!$A$2:$J$841,8,FALSE)),"")</f>
        <v/>
      </c>
      <c r="I33" s="31" t="str">
        <f>+IFERROR((VLOOKUP(A33,Hoja3N!$A$2:$J$841,9,FALSE)),"")</f>
        <v/>
      </c>
      <c r="J33" s="118" t="str">
        <f>+IFERROR((VLOOKUP(A33,Hoja3N!$A$2:$J$841,10,FALSE)),"")</f>
        <v/>
      </c>
    </row>
    <row r="34" spans="1:10" x14ac:dyDescent="0.25">
      <c r="A34" s="117">
        <v>23</v>
      </c>
      <c r="B34" s="27" t="str">
        <f>+IFERROR((VLOOKUP(A34,Hoja3N!$A$2:$J$841,4,FALSE)),"")</f>
        <v/>
      </c>
      <c r="C34" s="27" t="str">
        <f>+IFERROR((VLOOKUP(A34,Hoja3N!$A$2:$J$841,5,FALSE)),"")</f>
        <v/>
      </c>
      <c r="D34" s="28" t="str">
        <f>+IFERROR((VLOOKUP(A34,Hoja3N!$A$2:$J$841,6,FALSE)),"")</f>
        <v/>
      </c>
      <c r="E34" s="29"/>
      <c r="F34" s="30"/>
      <c r="G34" s="27" t="str">
        <f>+IFERROR((VLOOKUP(A34,Hoja3N!$A$2:$J$841,7,FALSE)),"")</f>
        <v/>
      </c>
      <c r="H34" s="27" t="str">
        <f>+IFERROR((VLOOKUP(A34,Hoja3N!$A$2:$J$841,8,FALSE)),"")</f>
        <v/>
      </c>
      <c r="I34" s="31" t="str">
        <f>+IFERROR((VLOOKUP(A34,Hoja3N!$A$2:$J$841,9,FALSE)),"")</f>
        <v/>
      </c>
      <c r="J34" s="118" t="str">
        <f>+IFERROR((VLOOKUP(A34,Hoja3N!$A$2:$J$841,10,FALSE)),"")</f>
        <v/>
      </c>
    </row>
    <row r="35" spans="1:10" x14ac:dyDescent="0.25">
      <c r="A35" s="117">
        <v>24</v>
      </c>
      <c r="B35" s="27" t="str">
        <f>+IFERROR((VLOOKUP(A35,Hoja3N!$A$2:$J$841,4,FALSE)),"")</f>
        <v/>
      </c>
      <c r="C35" s="27" t="str">
        <f>+IFERROR((VLOOKUP(A35,Hoja3N!$A$2:$J$841,5,FALSE)),"")</f>
        <v/>
      </c>
      <c r="D35" s="28" t="str">
        <f>+IFERROR((VLOOKUP(A35,Hoja3N!$A$2:$J$841,6,FALSE)),"")</f>
        <v/>
      </c>
      <c r="E35" s="29"/>
      <c r="F35" s="30"/>
      <c r="G35" s="27" t="str">
        <f>+IFERROR((VLOOKUP(A35,Hoja3N!$A$2:$J$841,7,FALSE)),"")</f>
        <v/>
      </c>
      <c r="H35" s="27" t="str">
        <f>+IFERROR((VLOOKUP(A35,Hoja3N!$A$2:$J$841,8,FALSE)),"")</f>
        <v/>
      </c>
      <c r="I35" s="31" t="str">
        <f>+IFERROR((VLOOKUP(A35,Hoja3N!$A$2:$J$841,9,FALSE)),"")</f>
        <v/>
      </c>
      <c r="J35" s="118" t="str">
        <f>+IFERROR((VLOOKUP(A35,Hoja3N!$A$2:$J$841,10,FALSE)),"")</f>
        <v/>
      </c>
    </row>
    <row r="36" spans="1:10" x14ac:dyDescent="0.25">
      <c r="A36" s="117">
        <v>25</v>
      </c>
      <c r="B36" s="27" t="str">
        <f>+IFERROR((VLOOKUP(A36,Hoja3N!$A$2:$J$841,4,FALSE)),"")</f>
        <v/>
      </c>
      <c r="C36" s="27" t="str">
        <f>+IFERROR((VLOOKUP(A36,Hoja3N!$A$2:$J$841,5,FALSE)),"")</f>
        <v/>
      </c>
      <c r="D36" s="28" t="str">
        <f>+IFERROR((VLOOKUP(A36,Hoja3N!$A$2:$J$841,6,FALSE)),"")</f>
        <v/>
      </c>
      <c r="E36" s="29"/>
      <c r="F36" s="30"/>
      <c r="G36" s="27" t="str">
        <f>+IFERROR((VLOOKUP(A36,Hoja3N!$A$2:$J$841,7,FALSE)),"")</f>
        <v/>
      </c>
      <c r="H36" s="27" t="str">
        <f>+IFERROR((VLOOKUP(A36,Hoja3N!$A$2:$J$841,8,FALSE)),"")</f>
        <v/>
      </c>
      <c r="I36" s="31" t="str">
        <f>+IFERROR((VLOOKUP(A36,Hoja3N!$A$2:$J$841,9,FALSE)),"")</f>
        <v/>
      </c>
      <c r="J36" s="118" t="str">
        <f>+IFERROR((VLOOKUP(A36,Hoja3N!$A$2:$J$841,10,FALSE)),"")</f>
        <v/>
      </c>
    </row>
    <row r="37" spans="1:10" x14ac:dyDescent="0.25">
      <c r="A37" s="117">
        <v>26</v>
      </c>
      <c r="B37" s="27" t="str">
        <f>+IFERROR((VLOOKUP(A37,Hoja3N!$A$2:$J$841,4,FALSE)),"")</f>
        <v/>
      </c>
      <c r="C37" s="27" t="str">
        <f>+IFERROR((VLOOKUP(A37,Hoja3N!$A$2:$J$841,5,FALSE)),"")</f>
        <v/>
      </c>
      <c r="D37" s="28" t="str">
        <f>+IFERROR((VLOOKUP(A37,Hoja3N!$A$2:$J$841,6,FALSE)),"")</f>
        <v/>
      </c>
      <c r="E37" s="29"/>
      <c r="F37" s="30"/>
      <c r="G37" s="27" t="str">
        <f>+IFERROR((VLOOKUP(A37,Hoja3N!$A$2:$J$841,7,FALSE)),"")</f>
        <v/>
      </c>
      <c r="H37" s="27" t="str">
        <f>+IFERROR((VLOOKUP(A37,Hoja3N!$A$2:$J$841,8,FALSE)),"")</f>
        <v/>
      </c>
      <c r="I37" s="31" t="str">
        <f>+IFERROR((VLOOKUP(A37,Hoja3N!$A$2:$J$841,9,FALSE)),"")</f>
        <v/>
      </c>
      <c r="J37" s="118" t="str">
        <f>+IFERROR((VLOOKUP(A37,Hoja3N!$A$2:$J$841,10,FALSE)),"")</f>
        <v/>
      </c>
    </row>
    <row r="38" spans="1:10" x14ac:dyDescent="0.25">
      <c r="A38" s="117">
        <v>27</v>
      </c>
      <c r="B38" s="27" t="str">
        <f>+IFERROR((VLOOKUP(A38,Hoja3N!$A$2:$J$841,4,FALSE)),"")</f>
        <v/>
      </c>
      <c r="C38" s="27" t="str">
        <f>+IFERROR((VLOOKUP(A38,Hoja3N!$A$2:$J$841,5,FALSE)),"")</f>
        <v/>
      </c>
      <c r="D38" s="28" t="str">
        <f>+IFERROR((VLOOKUP(A38,Hoja3N!$A$2:$J$841,6,FALSE)),"")</f>
        <v/>
      </c>
      <c r="E38" s="29"/>
      <c r="F38" s="30"/>
      <c r="G38" s="27" t="str">
        <f>+IFERROR((VLOOKUP(A38,Hoja3N!$A$2:$J$841,7,FALSE)),"")</f>
        <v/>
      </c>
      <c r="H38" s="27" t="str">
        <f>+IFERROR((VLOOKUP(A38,Hoja3N!$A$2:$J$841,8,FALSE)),"")</f>
        <v/>
      </c>
      <c r="I38" s="31" t="str">
        <f>+IFERROR((VLOOKUP(A38,Hoja3N!$A$2:$J$841,9,FALSE)),"")</f>
        <v/>
      </c>
      <c r="J38" s="118" t="str">
        <f>+IFERROR((VLOOKUP(A38,Hoja3N!$A$2:$J$841,10,FALSE)),"")</f>
        <v/>
      </c>
    </row>
    <row r="39" spans="1:10" x14ac:dyDescent="0.25">
      <c r="A39" s="117">
        <v>28</v>
      </c>
      <c r="B39" s="27" t="str">
        <f>+IFERROR((VLOOKUP(A39,Hoja3N!$A$2:$J$841,4,FALSE)),"")</f>
        <v/>
      </c>
      <c r="C39" s="27" t="str">
        <f>+IFERROR((VLOOKUP(A39,Hoja3N!$A$2:$J$841,5,FALSE)),"")</f>
        <v/>
      </c>
      <c r="D39" s="28" t="str">
        <f>+IFERROR((VLOOKUP(A39,Hoja3N!$A$2:$J$841,6,FALSE)),"")</f>
        <v/>
      </c>
      <c r="E39" s="29"/>
      <c r="F39" s="30"/>
      <c r="G39" s="27" t="str">
        <f>+IFERROR((VLOOKUP(A39,Hoja3N!$A$2:$J$841,7,FALSE)),"")</f>
        <v/>
      </c>
      <c r="H39" s="27" t="str">
        <f>+IFERROR((VLOOKUP(A39,Hoja3N!$A$2:$J$841,8,FALSE)),"")</f>
        <v/>
      </c>
      <c r="I39" s="31" t="str">
        <f>+IFERROR((VLOOKUP(A39,Hoja3N!$A$2:$J$841,9,FALSE)),"")</f>
        <v/>
      </c>
      <c r="J39" s="118" t="str">
        <f>+IFERROR((VLOOKUP(A39,Hoja3N!$A$2:$J$841,10,FALSE)),"")</f>
        <v/>
      </c>
    </row>
    <row r="40" spans="1:10" x14ac:dyDescent="0.25">
      <c r="A40" s="117">
        <v>29</v>
      </c>
      <c r="B40" s="27" t="str">
        <f>+IFERROR((VLOOKUP(A40,Hoja3N!$A$2:$J$841,4,FALSE)),"")</f>
        <v/>
      </c>
      <c r="C40" s="27" t="str">
        <f>+IFERROR((VLOOKUP(A40,Hoja3N!$A$2:$J$841,5,FALSE)),"")</f>
        <v/>
      </c>
      <c r="D40" s="28" t="str">
        <f>+IFERROR((VLOOKUP(A40,Hoja3N!$A$2:$J$841,6,FALSE)),"")</f>
        <v/>
      </c>
      <c r="E40" s="29"/>
      <c r="F40" s="30"/>
      <c r="G40" s="27" t="str">
        <f>+IFERROR((VLOOKUP(A40,Hoja3N!$A$2:$J$841,7,FALSE)),"")</f>
        <v/>
      </c>
      <c r="H40" s="27" t="str">
        <f>+IFERROR((VLOOKUP(A40,Hoja3N!$A$2:$J$841,8,FALSE)),"")</f>
        <v/>
      </c>
      <c r="I40" s="31" t="str">
        <f>+IFERROR((VLOOKUP(A40,Hoja3N!$A$2:$J$841,9,FALSE)),"")</f>
        <v/>
      </c>
      <c r="J40" s="118" t="str">
        <f>+IFERROR((VLOOKUP(A40,Hoja3N!$A$2:$J$841,10,FALSE)),"")</f>
        <v/>
      </c>
    </row>
    <row r="41" spans="1:10" x14ac:dyDescent="0.25">
      <c r="A41" s="117">
        <v>30</v>
      </c>
      <c r="B41" s="27" t="str">
        <f>+IFERROR((VLOOKUP(A41,Hoja3N!$A$2:$J$841,4,FALSE)),"")</f>
        <v/>
      </c>
      <c r="C41" s="27" t="str">
        <f>+IFERROR((VLOOKUP(A41,Hoja3N!$A$2:$J$841,5,FALSE)),"")</f>
        <v/>
      </c>
      <c r="D41" s="28" t="str">
        <f>+IFERROR((VLOOKUP(A41,Hoja3N!$A$2:$J$841,6,FALSE)),"")</f>
        <v/>
      </c>
      <c r="E41" s="29"/>
      <c r="F41" s="30"/>
      <c r="G41" s="27" t="str">
        <f>+IFERROR((VLOOKUP(A41,Hoja3N!$A$2:$J$841,7,FALSE)),"")</f>
        <v/>
      </c>
      <c r="H41" s="27" t="str">
        <f>+IFERROR((VLOOKUP(A41,Hoja3N!$A$2:$J$841,8,FALSE)),"")</f>
        <v/>
      </c>
      <c r="I41" s="31" t="str">
        <f>+IFERROR((VLOOKUP(A41,Hoja3N!$A$2:$J$841,9,FALSE)),"")</f>
        <v/>
      </c>
      <c r="J41" s="118" t="str">
        <f>+IFERROR((VLOOKUP(A41,Hoja3N!$A$2:$J$841,10,FALSE)),"")</f>
        <v/>
      </c>
    </row>
    <row r="42" spans="1:10" x14ac:dyDescent="0.25">
      <c r="A42" s="117">
        <v>31</v>
      </c>
      <c r="B42" s="27" t="str">
        <f>+IFERROR((VLOOKUP(A42,Hoja3N!$A$2:$J$841,4,FALSE)),"")</f>
        <v/>
      </c>
      <c r="C42" s="27" t="str">
        <f>+IFERROR((VLOOKUP(A42,Hoja3N!$A$2:$J$841,5,FALSE)),"")</f>
        <v/>
      </c>
      <c r="D42" s="28" t="str">
        <f>+IFERROR((VLOOKUP(A42,Hoja3N!$A$2:$J$841,6,FALSE)),"")</f>
        <v/>
      </c>
      <c r="E42" s="29"/>
      <c r="F42" s="30"/>
      <c r="G42" s="27" t="str">
        <f>+IFERROR((VLOOKUP(A42,Hoja3N!$A$2:$J$841,7,FALSE)),"")</f>
        <v/>
      </c>
      <c r="H42" s="27" t="str">
        <f>+IFERROR((VLOOKUP(A42,Hoja3N!$A$2:$J$841,8,FALSE)),"")</f>
        <v/>
      </c>
      <c r="I42" s="31" t="str">
        <f>+IFERROR((VLOOKUP(A42,Hoja3N!$A$2:$J$841,9,FALSE)),"")</f>
        <v/>
      </c>
      <c r="J42" s="118" t="str">
        <f>+IFERROR((VLOOKUP(A42,Hoja3N!$A$2:$J$841,10,FALSE)),"")</f>
        <v/>
      </c>
    </row>
    <row r="43" spans="1:10" x14ac:dyDescent="0.25">
      <c r="A43" s="117">
        <v>32</v>
      </c>
      <c r="B43" s="27" t="str">
        <f>+IFERROR((VLOOKUP(A43,Hoja3N!$A$2:$J$841,4,FALSE)),"")</f>
        <v/>
      </c>
      <c r="C43" s="27" t="str">
        <f>+IFERROR((VLOOKUP(A43,Hoja3N!$A$2:$J$841,5,FALSE)),"")</f>
        <v/>
      </c>
      <c r="D43" s="28" t="str">
        <f>+IFERROR((VLOOKUP(A43,Hoja3N!$A$2:$J$841,6,FALSE)),"")</f>
        <v/>
      </c>
      <c r="E43" s="29"/>
      <c r="F43" s="30"/>
      <c r="G43" s="27" t="str">
        <f>+IFERROR((VLOOKUP(A43,Hoja3N!$A$2:$J$841,7,FALSE)),"")</f>
        <v/>
      </c>
      <c r="H43" s="27" t="str">
        <f>+IFERROR((VLOOKUP(A43,Hoja3N!$A$2:$J$841,8,FALSE)),"")</f>
        <v/>
      </c>
      <c r="I43" s="31" t="str">
        <f>+IFERROR((VLOOKUP(A43,Hoja3N!$A$2:$J$841,9,FALSE)),"")</f>
        <v/>
      </c>
      <c r="J43" s="118" t="str">
        <f>+IFERROR((VLOOKUP(A43,Hoja3N!$A$2:$J$841,10,FALSE)),"")</f>
        <v/>
      </c>
    </row>
    <row r="44" spans="1:10" x14ac:dyDescent="0.25">
      <c r="A44" s="117">
        <v>33</v>
      </c>
      <c r="B44" s="27" t="str">
        <f>+IFERROR((VLOOKUP(A44,Hoja3N!$A$2:$J$841,4,FALSE)),"")</f>
        <v/>
      </c>
      <c r="C44" s="27" t="str">
        <f>+IFERROR((VLOOKUP(A44,Hoja3N!$A$2:$J$841,5,FALSE)),"")</f>
        <v/>
      </c>
      <c r="D44" s="28" t="str">
        <f>+IFERROR((VLOOKUP(A44,Hoja3N!$A$2:$J$841,6,FALSE)),"")</f>
        <v/>
      </c>
      <c r="E44" s="29"/>
      <c r="F44" s="30"/>
      <c r="G44" s="27" t="str">
        <f>+IFERROR((VLOOKUP(A44,Hoja3N!$A$2:$J$841,7,FALSE)),"")</f>
        <v/>
      </c>
      <c r="H44" s="27" t="str">
        <f>+IFERROR((VLOOKUP(A44,Hoja3N!$A$2:$J$841,8,FALSE)),"")</f>
        <v/>
      </c>
      <c r="I44" s="31" t="str">
        <f>+IFERROR((VLOOKUP(A44,Hoja3N!$A$2:$J$841,9,FALSE)),"")</f>
        <v/>
      </c>
      <c r="J44" s="118" t="str">
        <f>+IFERROR((VLOOKUP(A44,Hoja3N!$A$2:$J$841,10,FALSE)),"")</f>
        <v/>
      </c>
    </row>
    <row r="45" spans="1:10" x14ac:dyDescent="0.25">
      <c r="A45" s="117">
        <v>34</v>
      </c>
      <c r="B45" s="27" t="str">
        <f>+IFERROR((VLOOKUP(A45,Hoja3N!$A$2:$J$841,4,FALSE)),"")</f>
        <v/>
      </c>
      <c r="C45" s="27" t="str">
        <f>+IFERROR((VLOOKUP(A45,Hoja3N!$A$2:$J$841,5,FALSE)),"")</f>
        <v/>
      </c>
      <c r="D45" s="28" t="str">
        <f>+IFERROR((VLOOKUP(A45,Hoja3N!$A$2:$J$841,6,FALSE)),"")</f>
        <v/>
      </c>
      <c r="E45" s="29"/>
      <c r="F45" s="30"/>
      <c r="G45" s="27" t="str">
        <f>+IFERROR((VLOOKUP(A45,Hoja3N!$A$2:$J$841,7,FALSE)),"")</f>
        <v/>
      </c>
      <c r="H45" s="27" t="str">
        <f>+IFERROR((VLOOKUP(A45,Hoja3N!$A$2:$J$841,8,FALSE)),"")</f>
        <v/>
      </c>
      <c r="I45" s="31" t="str">
        <f>+IFERROR((VLOOKUP(A45,Hoja3N!$A$2:$J$841,9,FALSE)),"")</f>
        <v/>
      </c>
      <c r="J45" s="118" t="str">
        <f>+IFERROR((VLOOKUP(A45,Hoja3N!$A$2:$J$841,10,FALSE)),"")</f>
        <v/>
      </c>
    </row>
    <row r="46" spans="1:10" x14ac:dyDescent="0.25">
      <c r="A46" s="117">
        <v>35</v>
      </c>
      <c r="B46" s="27" t="str">
        <f>+IFERROR((VLOOKUP(A46,Hoja3N!$A$2:$J$841,4,FALSE)),"")</f>
        <v/>
      </c>
      <c r="C46" s="27" t="str">
        <f>+IFERROR((VLOOKUP(A46,Hoja3N!$A$2:$J$841,5,FALSE)),"")</f>
        <v/>
      </c>
      <c r="D46" s="28" t="str">
        <f>+IFERROR((VLOOKUP(A46,Hoja3N!$A$2:$J$841,6,FALSE)),"")</f>
        <v/>
      </c>
      <c r="E46" s="29"/>
      <c r="F46" s="30"/>
      <c r="G46" s="27" t="str">
        <f>+IFERROR((VLOOKUP(A46,Hoja3N!$A$2:$J$841,7,FALSE)),"")</f>
        <v/>
      </c>
      <c r="H46" s="27" t="str">
        <f>+IFERROR((VLOOKUP(A46,Hoja3N!$A$2:$J$841,8,FALSE)),"")</f>
        <v/>
      </c>
      <c r="I46" s="31" t="str">
        <f>+IFERROR((VLOOKUP(A46,Hoja3N!$A$2:$J$841,9,FALSE)),"")</f>
        <v/>
      </c>
      <c r="J46" s="118" t="str">
        <f>+IFERROR((VLOOKUP(A46,Hoja3N!$A$2:$J$841,10,FALSE)),"")</f>
        <v/>
      </c>
    </row>
    <row r="47" spans="1:10" x14ac:dyDescent="0.25">
      <c r="A47" s="117">
        <v>36</v>
      </c>
      <c r="B47" s="27" t="str">
        <f>+IFERROR((VLOOKUP(A47,Hoja3N!$A$2:$J$841,4,FALSE)),"")</f>
        <v/>
      </c>
      <c r="C47" s="27" t="str">
        <f>+IFERROR((VLOOKUP(A47,Hoja3N!$A$2:$J$841,5,FALSE)),"")</f>
        <v/>
      </c>
      <c r="D47" s="28" t="str">
        <f>+IFERROR((VLOOKUP(A47,Hoja3N!$A$2:$J$841,6,FALSE)),"")</f>
        <v/>
      </c>
      <c r="E47" s="29"/>
      <c r="F47" s="30"/>
      <c r="G47" s="27" t="str">
        <f>+IFERROR((VLOOKUP(A47,Hoja3N!$A$2:$J$841,7,FALSE)),"")</f>
        <v/>
      </c>
      <c r="H47" s="27" t="str">
        <f>+IFERROR((VLOOKUP(A47,Hoja3N!$A$2:$J$841,8,FALSE)),"")</f>
        <v/>
      </c>
      <c r="I47" s="31" t="str">
        <f>+IFERROR((VLOOKUP(A47,Hoja3N!$A$2:$J$841,9,FALSE)),"")</f>
        <v/>
      </c>
      <c r="J47" s="118" t="str">
        <f>+IFERROR((VLOOKUP(A47,Hoja3N!$A$2:$J$841,10,FALSE)),"")</f>
        <v/>
      </c>
    </row>
    <row r="48" spans="1:10" x14ac:dyDescent="0.25">
      <c r="A48" s="117">
        <v>37</v>
      </c>
      <c r="B48" s="27" t="str">
        <f>+IFERROR((VLOOKUP(A48,Hoja3N!$A$2:$J$841,4,FALSE)),"")</f>
        <v/>
      </c>
      <c r="C48" s="27" t="str">
        <f>+IFERROR((VLOOKUP(A48,Hoja3N!$A$2:$J$841,5,FALSE)),"")</f>
        <v/>
      </c>
      <c r="D48" s="28" t="str">
        <f>+IFERROR((VLOOKUP(A48,Hoja3N!$A$2:$J$841,6,FALSE)),"")</f>
        <v/>
      </c>
      <c r="E48" s="29"/>
      <c r="F48" s="30"/>
      <c r="G48" s="27" t="str">
        <f>+IFERROR((VLOOKUP(A48,Hoja3N!$A$2:$J$841,7,FALSE)),"")</f>
        <v/>
      </c>
      <c r="H48" s="27" t="str">
        <f>+IFERROR((VLOOKUP(A48,Hoja3N!$A$2:$J$841,8,FALSE)),"")</f>
        <v/>
      </c>
      <c r="I48" s="31" t="str">
        <f>+IFERROR((VLOOKUP(A48,Hoja3N!$A$2:$J$841,9,FALSE)),"")</f>
        <v/>
      </c>
      <c r="J48" s="118" t="str">
        <f>+IFERROR((VLOOKUP(A48,Hoja3N!$A$2:$J$841,10,FALSE)),"")</f>
        <v/>
      </c>
    </row>
    <row r="49" spans="1:10" x14ac:dyDescent="0.25">
      <c r="A49" s="117">
        <v>38</v>
      </c>
      <c r="B49" s="27" t="str">
        <f>+IFERROR((VLOOKUP(A49,Hoja3N!$A$2:$J$841,4,FALSE)),"")</f>
        <v/>
      </c>
      <c r="C49" s="27" t="str">
        <f>+IFERROR((VLOOKUP(A49,Hoja3N!$A$2:$J$841,5,FALSE)),"")</f>
        <v/>
      </c>
      <c r="D49" s="28" t="str">
        <f>+IFERROR((VLOOKUP(A49,Hoja3N!$A$2:$J$841,6,FALSE)),"")</f>
        <v/>
      </c>
      <c r="E49" s="29"/>
      <c r="F49" s="30"/>
      <c r="G49" s="27" t="str">
        <f>+IFERROR((VLOOKUP(A49,Hoja3N!$A$2:$J$841,7,FALSE)),"")</f>
        <v/>
      </c>
      <c r="H49" s="27" t="str">
        <f>+IFERROR((VLOOKUP(A49,Hoja3N!$A$2:$J$841,8,FALSE)),"")</f>
        <v/>
      </c>
      <c r="I49" s="31" t="str">
        <f>+IFERROR((VLOOKUP(A49,Hoja3N!$A$2:$J$841,9,FALSE)),"")</f>
        <v/>
      </c>
      <c r="J49" s="118" t="str">
        <f>+IFERROR((VLOOKUP(A49,Hoja3N!$A$2:$J$841,10,FALSE)),"")</f>
        <v/>
      </c>
    </row>
    <row r="50" spans="1:10" x14ac:dyDescent="0.25">
      <c r="A50" s="117">
        <v>39</v>
      </c>
      <c r="B50" s="27" t="str">
        <f>+IFERROR((VLOOKUP(A50,Hoja3N!$A$2:$J$841,4,FALSE)),"")</f>
        <v/>
      </c>
      <c r="C50" s="27" t="str">
        <f>+IFERROR((VLOOKUP(A50,Hoja3N!$A$2:$J$841,5,FALSE)),"")</f>
        <v/>
      </c>
      <c r="D50" s="28" t="str">
        <f>+IFERROR((VLOOKUP(A50,Hoja3N!$A$2:$J$841,6,FALSE)),"")</f>
        <v/>
      </c>
      <c r="E50" s="29"/>
      <c r="F50" s="30"/>
      <c r="G50" s="27" t="str">
        <f>+IFERROR((VLOOKUP(A50,Hoja3N!$A$2:$J$841,7,FALSE)),"")</f>
        <v/>
      </c>
      <c r="H50" s="27" t="str">
        <f>+IFERROR((VLOOKUP(A50,Hoja3N!$A$2:$J$841,8,FALSE)),"")</f>
        <v/>
      </c>
      <c r="I50" s="31" t="str">
        <f>+IFERROR((VLOOKUP(A50,Hoja3N!$A$2:$J$841,9,FALSE)),"")</f>
        <v/>
      </c>
      <c r="J50" s="118" t="str">
        <f>+IFERROR((VLOOKUP(A50,Hoja3N!$A$2:$J$841,10,FALSE)),"")</f>
        <v/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0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0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0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0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0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0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0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0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0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0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0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0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0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0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0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0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0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0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0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0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0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0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0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0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0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0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0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0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0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0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0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0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0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0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0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0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0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0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0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0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0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0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0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0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0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0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0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0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0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0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0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0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0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0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0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0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0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0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0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0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0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0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0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0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0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0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0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0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0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0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0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0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0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0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0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0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0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0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0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0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0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0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0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0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0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0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0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0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0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0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0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0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0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0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0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0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0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0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0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0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0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0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0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0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0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0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0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0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0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0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0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0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0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0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0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0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0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0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0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0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0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0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0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0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0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0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0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0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0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0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0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0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0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0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0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0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0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0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0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0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0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0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0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0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0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0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0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0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0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0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0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0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0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0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0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0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0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0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0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0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0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0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0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0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0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0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0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0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0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0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0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0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0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0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0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0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0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0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0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0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0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0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0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0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0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0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0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0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0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0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0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0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0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0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0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0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0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0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0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0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0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0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0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0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0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0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0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0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0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0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0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0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0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0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0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0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0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0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0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0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0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0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0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0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0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0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0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0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0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0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0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0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0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0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0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0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0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0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0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0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0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0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0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0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0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0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0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0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0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0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0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0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0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0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0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0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0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0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0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0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0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0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0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0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0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0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0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0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0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0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0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0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0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0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0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0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0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0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0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0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0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0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0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0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0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0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0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0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0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0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0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0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0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0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0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0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0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0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0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0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0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0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0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0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0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0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0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0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0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0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0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0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0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0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0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0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0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0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0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0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0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0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0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0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0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0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0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0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0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0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0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0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0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0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0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0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0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0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0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0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0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0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0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0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0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0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0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0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0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0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0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0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0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0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0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0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0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0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0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0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0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0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0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0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0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0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0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0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0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0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0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0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0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0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0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0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0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0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0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0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0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0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0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0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1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2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3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4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5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6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7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8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9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10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11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12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13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13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13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13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13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13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13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13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13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13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13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13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13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13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13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13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13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13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13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13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13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13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13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13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13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13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13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13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13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13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13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13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13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13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13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13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13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13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13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13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13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13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13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13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13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13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13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13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13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13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13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13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13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13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13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13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13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13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13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13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13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13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13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13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13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13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13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13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13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13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13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13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13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13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13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13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13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13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13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13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13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13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13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13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13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13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13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13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13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13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13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13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13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13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13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13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13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13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13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13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13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13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13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13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13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13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13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13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13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13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13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13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13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13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13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13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13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13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13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13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13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13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13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13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13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13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13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13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13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13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13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13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13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13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13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13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13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13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13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13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13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13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13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13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13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13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13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13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13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13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13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13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13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13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13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13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13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13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13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13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13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13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13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13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13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13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13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13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13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13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13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13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13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13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13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13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13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13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13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13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13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13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13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13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13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13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13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13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13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13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13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13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13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13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13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13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13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13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13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13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13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13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13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13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13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13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13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13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13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13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13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13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13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13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13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13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13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13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13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13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13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13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13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13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13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13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13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13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13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13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13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13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13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13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13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13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13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13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13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13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13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13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13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13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13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13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13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13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13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13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13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13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13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13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13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13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13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13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13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13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13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13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13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13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13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13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13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13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13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13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13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13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13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13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13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13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13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13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13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13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13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13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13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13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13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13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13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13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13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13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13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13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13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13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13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13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13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13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13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13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13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13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13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13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13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13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13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13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13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13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13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13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13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13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13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13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13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13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13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13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13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13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13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13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13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13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13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13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13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13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13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13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13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13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13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13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13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13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13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13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13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13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13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13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13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13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13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13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13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13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13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13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13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13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13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13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13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13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13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13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13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13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28.5" x14ac:dyDescent="0.25">
      <c r="A7" s="1"/>
      <c r="B7" s="340" t="str">
        <f>+ESTADISTICAS!B7</f>
        <v>LA GUAJIRA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44001</v>
      </c>
      <c r="C12" s="33" t="str">
        <f>+IFERROR((VLOOKUP(A12,Hoja4!$A$2:$M$1057,5,FALSE)),"")</f>
        <v>RIOHACHA</v>
      </c>
      <c r="D12" s="34">
        <f>+IFERROR((VLOOKUP(A12,Hoja4!$A$2:$AA$1057,7,FALSE)),"")</f>
        <v>8518</v>
      </c>
      <c r="E12" s="34">
        <f>+IFERROR((VLOOKUP(A12,Hoja4!$A$2:$AA$1057,8,FALSE)),"")</f>
        <v>8610</v>
      </c>
      <c r="F12" s="34">
        <f>+IFERROR((VLOOKUP(A12,Hoja4!$A$2:$AA$1057,9,FALSE)),"")</f>
        <v>8485</v>
      </c>
      <c r="G12" s="34">
        <f>+IFERROR((VLOOKUP(A12,Hoja4!$A$2:$AA$1057,10,FALSE)),"")</f>
        <v>10246</v>
      </c>
      <c r="H12" s="34">
        <f>+IFERROR((VLOOKUP(A12,Hoja4!$A$2:$AA$1057,11,FALSE)),"")</f>
        <v>11464</v>
      </c>
      <c r="I12" s="34">
        <f>+IFERROR((VLOOKUP(A12,Hoja4!$A$2:$AA$1057,12,FALSE)),"")</f>
        <v>11687</v>
      </c>
      <c r="J12" s="34">
        <f>+IFERROR((VLOOKUP(A12,Hoja4!$A$2:$AA$1057,13,FALSE)),"")</f>
        <v>12139</v>
      </c>
      <c r="K12" s="125">
        <f>+IFERROR((VLOOKUP(A12,Hoja4!$A$2:$AA$1057,14,FALSE)),"")</f>
        <v>12763</v>
      </c>
      <c r="L12" s="34">
        <f>+IFERROR((VLOOKUP(A12,Hoja4!$A$2:$AB$1057,15,FALSE)),"")</f>
        <v>13239</v>
      </c>
      <c r="M12" s="34">
        <f>+IFERROR((VLOOKUP(A12,Hoja4!$A$2:$AB$1057,16,FALSE)),"")</f>
        <v>13000</v>
      </c>
      <c r="N12" s="195">
        <f>+IFERROR((VLOOKUP(A12,Hoja4!$A$2:$AB$1057,17,FALSE)),"")</f>
        <v>12941</v>
      </c>
    </row>
    <row r="13" spans="1:14" x14ac:dyDescent="0.25">
      <c r="A13" s="121">
        <v>2</v>
      </c>
      <c r="B13" s="35">
        <f>+IFERROR((VLOOKUP(A13,Hoja4!$A$2:$M$1057,4,FALSE)),"")</f>
        <v>44035</v>
      </c>
      <c r="C13" s="33" t="str">
        <f>+IFERROR((VLOOKUP(A13,Hoja4!$A$2:$M$1057,5,FALSE)),"")</f>
        <v>ALBANIA</v>
      </c>
      <c r="D13" s="34">
        <f>+IFERROR((VLOOKUP(A13,Hoja4!$A$2:$AA$1057,7,FALSE)),"")</f>
        <v>165</v>
      </c>
      <c r="E13" s="34">
        <f>+IFERROR((VLOOKUP(A13,Hoja4!$A$2:$AA$1057,8,FALSE)),"")</f>
        <v>221</v>
      </c>
      <c r="F13" s="34">
        <f>+IFERROR((VLOOKUP(A13,Hoja4!$A$2:$AA$1057,9,FALSE)),"")</f>
        <v>90</v>
      </c>
      <c r="G13" s="34">
        <f>+IFERROR((VLOOKUP(A13,Hoja4!$A$2:$AA$1057,10,FALSE)),"")</f>
        <v>43</v>
      </c>
      <c r="H13" s="34">
        <f>+IFERROR((VLOOKUP(A13,Hoja4!$A$2:$AA$1057,11,FALSE)),"")</f>
        <v>3</v>
      </c>
      <c r="I13" s="34">
        <f>+IFERROR((VLOOKUP(A13,Hoja4!$A$2:$AA$1057,12,FALSE)),"")</f>
        <v>29</v>
      </c>
      <c r="J13" s="34">
        <f>+IFERROR((VLOOKUP(A13,Hoja4!$A$2:$AA$1057,13,FALSE)),"")</f>
        <v>46</v>
      </c>
      <c r="K13" s="125">
        <f>+IFERROR((VLOOKUP(A13,Hoja4!$A$2:$AA$1057,14,FALSE)),"")</f>
        <v>17</v>
      </c>
      <c r="L13" s="34">
        <f>+IFERROR((VLOOKUP(A13,Hoja4!$A$2:$AB$1057,15,FALSE)),"")</f>
        <v>13</v>
      </c>
      <c r="M13" s="34" t="str">
        <f>+IFERROR((VLOOKUP(A13,Hoja4!$A$2:$AB$1057,16,FALSE)),"")</f>
        <v>-</v>
      </c>
      <c r="N13" s="195">
        <f>+IFERROR((VLOOKUP(A13,Hoja4!$A$2:$AB$1057,17,FALSE)),"")</f>
        <v>0</v>
      </c>
    </row>
    <row r="14" spans="1:14" x14ac:dyDescent="0.25">
      <c r="A14" s="121">
        <v>3</v>
      </c>
      <c r="B14" s="35">
        <f>+IFERROR((VLOOKUP(A14,Hoja4!$A$2:$M$1057,4,FALSE)),"")</f>
        <v>44078</v>
      </c>
      <c r="C14" s="33" t="str">
        <f>+IFERROR((VLOOKUP(A14,Hoja4!$A$2:$M$1057,5,FALSE)),"")</f>
        <v>BARRANCAS</v>
      </c>
      <c r="D14" s="34" t="str">
        <f>+IFERROR((VLOOKUP(A14,Hoja4!$A$2:$AA$1057,7,FALSE)),"")</f>
        <v>-</v>
      </c>
      <c r="E14" s="34">
        <f>+IFERROR((VLOOKUP(A14,Hoja4!$A$2:$AA$1057,8,FALSE)),"")</f>
        <v>100</v>
      </c>
      <c r="F14" s="34">
        <f>+IFERROR((VLOOKUP(A14,Hoja4!$A$2:$AA$1057,9,FALSE)),"")</f>
        <v>117</v>
      </c>
      <c r="G14" s="34">
        <f>+IFERROR((VLOOKUP(A14,Hoja4!$A$2:$AA$1057,10,FALSE)),"")</f>
        <v>85</v>
      </c>
      <c r="H14" s="34">
        <f>+IFERROR((VLOOKUP(A14,Hoja4!$A$2:$AA$1057,11,FALSE)),"")</f>
        <v>36</v>
      </c>
      <c r="I14" s="34" t="str">
        <f>+IFERROR((VLOOKUP(A14,Hoja4!$A$2:$AA$1057,12,FALSE)),"")</f>
        <v>-</v>
      </c>
      <c r="J14" s="34" t="str">
        <f>+IFERROR((VLOOKUP(A14,Hoja4!$A$2:$AA$1057,13,FALSE)),"")</f>
        <v>-</v>
      </c>
      <c r="K14" s="125">
        <f>+IFERROR((VLOOKUP(A14,Hoja4!$A$2:$AA$1057,14,FALSE)),"")</f>
        <v>0</v>
      </c>
      <c r="L14" s="34" t="str">
        <f>+IFERROR((VLOOKUP(A14,Hoja4!$A$2:$AB$1057,15,FALSE)),"")</f>
        <v>-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44090</v>
      </c>
      <c r="C15" s="33" t="str">
        <f>+IFERROR((VLOOKUP(A15,Hoja4!$A$2:$M$1057,5,FALSE)),"")</f>
        <v>DIBULLA</v>
      </c>
      <c r="D15" s="34">
        <f>+IFERROR((VLOOKUP(A15,Hoja4!$A$2:$AA$1057,7,FALSE)),"")</f>
        <v>10</v>
      </c>
      <c r="E15" s="34" t="str">
        <f>+IFERROR((VLOOKUP(A15,Hoja4!$A$2:$AA$1057,8,FALSE)),"")</f>
        <v>-</v>
      </c>
      <c r="F15" s="34" t="str">
        <f>+IFERROR((VLOOKUP(A15,Hoja4!$A$2:$AA$1057,9,FALSE)),"")</f>
        <v>-</v>
      </c>
      <c r="G15" s="34" t="str">
        <f>+IFERROR((VLOOKUP(A15,Hoja4!$A$2:$AA$1057,10,FALSE)),"")</f>
        <v>-</v>
      </c>
      <c r="H15" s="34" t="str">
        <f>+IFERROR((VLOOKUP(A15,Hoja4!$A$2:$AA$1057,11,FALSE)),"")</f>
        <v>-</v>
      </c>
      <c r="I15" s="34" t="str">
        <f>+IFERROR((VLOOKUP(A15,Hoja4!$A$2:$AA$1057,12,FALSE)),"")</f>
        <v>-</v>
      </c>
      <c r="J15" s="34" t="str">
        <f>+IFERROR((VLOOKUP(A15,Hoja4!$A$2:$AA$1057,13,FALSE)),"")</f>
        <v>-</v>
      </c>
      <c r="K15" s="125">
        <f>+IFERROR((VLOOKUP(A15,Hoja4!$A$2:$AA$1057,14,FALSE)),"")</f>
        <v>0</v>
      </c>
      <c r="L15" s="34">
        <f>+IFERROR((VLOOKUP(A15,Hoja4!$A$2:$AB$1057,15,FALSE)),"")</f>
        <v>2</v>
      </c>
      <c r="M15" s="34" t="str">
        <f>+IFERROR((VLOOKUP(A15,Hoja4!$A$2:$AB$1057,16,FALSE)),"")</f>
        <v>-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44098</v>
      </c>
      <c r="C16" s="33" t="str">
        <f>+IFERROR((VLOOKUP(A16,Hoja4!$A$2:$M$1057,5,FALSE)),"")</f>
        <v>DISTRACCION</v>
      </c>
      <c r="D16" s="34">
        <f>+IFERROR((VLOOKUP(A16,Hoja4!$A$2:$AA$1057,7,FALSE)),"")</f>
        <v>134</v>
      </c>
      <c r="E16" s="34">
        <f>+IFERROR((VLOOKUP(A16,Hoja4!$A$2:$AA$1057,8,FALSE)),"")</f>
        <v>125</v>
      </c>
      <c r="F16" s="34">
        <f>+IFERROR((VLOOKUP(A16,Hoja4!$A$2:$AA$1057,9,FALSE)),"")</f>
        <v>37</v>
      </c>
      <c r="G16" s="34" t="str">
        <f>+IFERROR((VLOOKUP(A16,Hoja4!$A$2:$AA$1057,10,FALSE)),"")</f>
        <v>-</v>
      </c>
      <c r="H16" s="34">
        <f>+IFERROR((VLOOKUP(A16,Hoja4!$A$2:$AA$1057,11,FALSE)),"")</f>
        <v>33</v>
      </c>
      <c r="I16" s="34">
        <f>+IFERROR((VLOOKUP(A16,Hoja4!$A$2:$AA$1057,12,FALSE)),"")</f>
        <v>10</v>
      </c>
      <c r="J16" s="34" t="str">
        <f>+IFERROR((VLOOKUP(A16,Hoja4!$A$2:$AA$1057,13,FALSE)),"")</f>
        <v>-</v>
      </c>
      <c r="K16" s="125">
        <f>+IFERROR((VLOOKUP(A16,Hoja4!$A$2:$AA$1057,14,FALSE)),"")</f>
        <v>0</v>
      </c>
      <c r="L16" s="34" t="str">
        <f>+IFERROR((VLOOKUP(A16,Hoja4!$A$2:$AB$1057,15,FALSE)),"")</f>
        <v>-</v>
      </c>
      <c r="M16" s="34" t="str">
        <f>+IFERROR((VLOOKUP(A16,Hoja4!$A$2:$AB$1057,16,FALSE)),"")</f>
        <v>-</v>
      </c>
      <c r="N16" s="195">
        <f>+IFERROR((VLOOKUP(A16,Hoja4!$A$2:$AB$1057,17,FALSE)),"")</f>
        <v>0</v>
      </c>
    </row>
    <row r="17" spans="1:14" x14ac:dyDescent="0.25">
      <c r="A17" s="121">
        <v>6</v>
      </c>
      <c r="B17" s="35">
        <f>+IFERROR((VLOOKUP(A17,Hoja4!$A$2:$M$1057,4,FALSE)),"")</f>
        <v>44110</v>
      </c>
      <c r="C17" s="33" t="str">
        <f>+IFERROR((VLOOKUP(A17,Hoja4!$A$2:$M$1057,5,FALSE)),"")</f>
        <v>EL MOLINO</v>
      </c>
      <c r="D17" s="34">
        <f>+IFERROR((VLOOKUP(A17,Hoja4!$A$2:$AA$1057,7,FALSE)),"")</f>
        <v>36</v>
      </c>
      <c r="E17" s="34">
        <f>+IFERROR((VLOOKUP(A17,Hoja4!$A$2:$AA$1057,8,FALSE)),"")</f>
        <v>37</v>
      </c>
      <c r="F17" s="34">
        <f>+IFERROR((VLOOKUP(A17,Hoja4!$A$2:$AA$1057,9,FALSE)),"")</f>
        <v>37</v>
      </c>
      <c r="G17" s="34">
        <f>+IFERROR((VLOOKUP(A17,Hoja4!$A$2:$AA$1057,10,FALSE)),"")</f>
        <v>20</v>
      </c>
      <c r="H17" s="34" t="str">
        <f>+IFERROR((VLOOKUP(A17,Hoja4!$A$2:$AA$1057,11,FALSE)),"")</f>
        <v>-</v>
      </c>
      <c r="I17" s="34" t="str">
        <f>+IFERROR((VLOOKUP(A17,Hoja4!$A$2:$AA$1057,12,FALSE)),"")</f>
        <v>-</v>
      </c>
      <c r="J17" s="34" t="str">
        <f>+IFERROR((VLOOKUP(A17,Hoja4!$A$2:$AA$1057,13,FALSE)),"")</f>
        <v>-</v>
      </c>
      <c r="K17" s="125">
        <f>+IFERROR((VLOOKUP(A17,Hoja4!$A$2:$AA$1057,14,FALSE)),"")</f>
        <v>0</v>
      </c>
      <c r="L17" s="34" t="str">
        <f>+IFERROR((VLOOKUP(A17,Hoja4!$A$2:$AB$1057,15,FALSE)),"")</f>
        <v>-</v>
      </c>
      <c r="M17" s="34" t="str">
        <f>+IFERROR((VLOOKUP(A17,Hoja4!$A$2:$AB$1057,16,FALSE)),"")</f>
        <v>-</v>
      </c>
      <c r="N17" s="195">
        <f>+IFERROR((VLOOKUP(A17,Hoja4!$A$2:$AB$1057,17,FALSE)),"")</f>
        <v>0</v>
      </c>
    </row>
    <row r="18" spans="1:14" x14ac:dyDescent="0.25">
      <c r="A18" s="121">
        <v>7</v>
      </c>
      <c r="B18" s="35">
        <f>+IFERROR((VLOOKUP(A18,Hoja4!$A$2:$M$1057,4,FALSE)),"")</f>
        <v>44279</v>
      </c>
      <c r="C18" s="33" t="str">
        <f>+IFERROR((VLOOKUP(A18,Hoja4!$A$2:$M$1057,5,FALSE)),"")</f>
        <v>FONSECA</v>
      </c>
      <c r="D18" s="34">
        <f>+IFERROR((VLOOKUP(A18,Hoja4!$A$2:$AA$1057,7,FALSE)),"")</f>
        <v>1183</v>
      </c>
      <c r="E18" s="34">
        <f>+IFERROR((VLOOKUP(A18,Hoja4!$A$2:$AA$1057,8,FALSE)),"")</f>
        <v>1339</v>
      </c>
      <c r="F18" s="34">
        <f>+IFERROR((VLOOKUP(A18,Hoja4!$A$2:$AA$1057,9,FALSE)),"")</f>
        <v>1741</v>
      </c>
      <c r="G18" s="34">
        <f>+IFERROR((VLOOKUP(A18,Hoja4!$A$2:$AA$1057,10,FALSE)),"")</f>
        <v>2767</v>
      </c>
      <c r="H18" s="34">
        <f>+IFERROR((VLOOKUP(A18,Hoja4!$A$2:$AA$1057,11,FALSE)),"")</f>
        <v>4052</v>
      </c>
      <c r="I18" s="34">
        <f>+IFERROR((VLOOKUP(A18,Hoja4!$A$2:$AA$1057,12,FALSE)),"")</f>
        <v>4312</v>
      </c>
      <c r="J18" s="34">
        <f>+IFERROR((VLOOKUP(A18,Hoja4!$A$2:$AA$1057,13,FALSE)),"")</f>
        <v>4536</v>
      </c>
      <c r="K18" s="125">
        <f>+IFERROR((VLOOKUP(A18,Hoja4!$A$2:$AA$1057,14,FALSE)),"")</f>
        <v>4488</v>
      </c>
      <c r="L18" s="34">
        <f>+IFERROR((VLOOKUP(A18,Hoja4!$A$2:$AB$1057,15,FALSE)),"")</f>
        <v>3876</v>
      </c>
      <c r="M18" s="34">
        <f>+IFERROR((VLOOKUP(A18,Hoja4!$A$2:$AB$1057,16,FALSE)),"")</f>
        <v>3567</v>
      </c>
      <c r="N18" s="195">
        <f>+IFERROR((VLOOKUP(A18,Hoja4!$A$2:$AB$1057,17,FALSE)),"")</f>
        <v>2980</v>
      </c>
    </row>
    <row r="19" spans="1:14" x14ac:dyDescent="0.25">
      <c r="A19" s="121">
        <v>8</v>
      </c>
      <c r="B19" s="35">
        <f>+IFERROR((VLOOKUP(A19,Hoja4!$A$2:$M$1057,4,FALSE)),"")</f>
        <v>44378</v>
      </c>
      <c r="C19" s="33" t="str">
        <f>+IFERROR((VLOOKUP(A19,Hoja4!$A$2:$M$1057,5,FALSE)),"")</f>
        <v>HATONUEVO</v>
      </c>
      <c r="D19" s="34">
        <f>+IFERROR((VLOOKUP(A19,Hoja4!$A$2:$AA$1057,7,FALSE)),"")</f>
        <v>38</v>
      </c>
      <c r="E19" s="34">
        <f>+IFERROR((VLOOKUP(A19,Hoja4!$A$2:$AA$1057,8,FALSE)),"")</f>
        <v>38</v>
      </c>
      <c r="F19" s="34">
        <f>+IFERROR((VLOOKUP(A19,Hoja4!$A$2:$AA$1057,9,FALSE)),"")</f>
        <v>37</v>
      </c>
      <c r="G19" s="34" t="str">
        <f>+IFERROR((VLOOKUP(A19,Hoja4!$A$2:$AA$1057,10,FALSE)),"")</f>
        <v>-</v>
      </c>
      <c r="H19" s="34" t="str">
        <f>+IFERROR((VLOOKUP(A19,Hoja4!$A$2:$AA$1057,11,FALSE)),"")</f>
        <v>-</v>
      </c>
      <c r="I19" s="34" t="str">
        <f>+IFERROR((VLOOKUP(A19,Hoja4!$A$2:$AA$1057,12,FALSE)),"")</f>
        <v>-</v>
      </c>
      <c r="J19" s="34" t="str">
        <f>+IFERROR((VLOOKUP(A19,Hoja4!$A$2:$AA$1057,13,FALSE)),"")</f>
        <v>-</v>
      </c>
      <c r="K19" s="125">
        <f>+IFERROR((VLOOKUP(A19,Hoja4!$A$2:$AA$1057,14,FALSE)),"")</f>
        <v>0</v>
      </c>
      <c r="L19" s="34">
        <f>+IFERROR((VLOOKUP(A19,Hoja4!$A$2:$AB$1057,15,FALSE)),"")</f>
        <v>0</v>
      </c>
      <c r="M19" s="34">
        <f>+IFERROR((VLOOKUP(A19,Hoja4!$A$2:$AB$1057,16,FALSE)),"")</f>
        <v>1</v>
      </c>
      <c r="N19" s="195">
        <f>+IFERROR((VLOOKUP(A19,Hoja4!$A$2:$AB$1057,17,FALSE)),"")</f>
        <v>0</v>
      </c>
    </row>
    <row r="20" spans="1:14" x14ac:dyDescent="0.25">
      <c r="A20" s="121">
        <v>9</v>
      </c>
      <c r="B20" s="35">
        <f>+IFERROR((VLOOKUP(A20,Hoja4!$A$2:$M$1057,4,FALSE)),"")</f>
        <v>44420</v>
      </c>
      <c r="C20" s="33" t="str">
        <f>+IFERROR((VLOOKUP(A20,Hoja4!$A$2:$M$1057,5,FALSE)),"")</f>
        <v>LA JAGUA DEL PILAR</v>
      </c>
      <c r="D20" s="34">
        <f>+IFERROR((VLOOKUP(A20,Hoja4!$A$2:$AA$1057,7,FALSE)),"")</f>
        <v>25</v>
      </c>
      <c r="E20" s="34">
        <f>+IFERROR((VLOOKUP(A20,Hoja4!$A$2:$AA$1057,8,FALSE)),"")</f>
        <v>61</v>
      </c>
      <c r="F20" s="34">
        <f>+IFERROR((VLOOKUP(A20,Hoja4!$A$2:$AA$1057,9,FALSE)),"")</f>
        <v>61</v>
      </c>
      <c r="G20" s="34">
        <f>+IFERROR((VLOOKUP(A20,Hoja4!$A$2:$AA$1057,10,FALSE)),"")</f>
        <v>24</v>
      </c>
      <c r="H20" s="34" t="str">
        <f>+IFERROR((VLOOKUP(A20,Hoja4!$A$2:$AA$1057,11,FALSE)),"")</f>
        <v>-</v>
      </c>
      <c r="I20" s="34" t="str">
        <f>+IFERROR((VLOOKUP(A20,Hoja4!$A$2:$AA$1057,12,FALSE)),"")</f>
        <v>-</v>
      </c>
      <c r="J20" s="34" t="str">
        <f>+IFERROR((VLOOKUP(A20,Hoja4!$A$2:$AA$1057,13,FALSE)),"")</f>
        <v>-</v>
      </c>
      <c r="K20" s="125">
        <f>+IFERROR((VLOOKUP(A20,Hoja4!$A$2:$AA$1057,14,FALSE)),"")</f>
        <v>0</v>
      </c>
      <c r="L20" s="34" t="str">
        <f>+IFERROR((VLOOKUP(A20,Hoja4!$A$2:$AB$1057,15,FALSE)),"")</f>
        <v>-</v>
      </c>
      <c r="M20" s="34" t="str">
        <f>+IFERROR((VLOOKUP(A20,Hoja4!$A$2:$AB$1057,16,FALSE)),"")</f>
        <v>-</v>
      </c>
      <c r="N20" s="195">
        <f>+IFERROR((VLOOKUP(A20,Hoja4!$A$2:$AB$1057,17,FALSE)),"")</f>
        <v>0</v>
      </c>
    </row>
    <row r="21" spans="1:14" x14ac:dyDescent="0.25">
      <c r="A21" s="121">
        <v>10</v>
      </c>
      <c r="B21" s="35">
        <f>+IFERROR((VLOOKUP(A21,Hoja4!$A$2:$M$1057,4,FALSE)),"")</f>
        <v>44430</v>
      </c>
      <c r="C21" s="33" t="str">
        <f>+IFERROR((VLOOKUP(A21,Hoja4!$A$2:$M$1057,5,FALSE)),"")</f>
        <v>MAICAO</v>
      </c>
      <c r="D21" s="34">
        <f>+IFERROR((VLOOKUP(A21,Hoja4!$A$2:$AA$1057,7,FALSE)),"")</f>
        <v>1565</v>
      </c>
      <c r="E21" s="34">
        <f>+IFERROR((VLOOKUP(A21,Hoja4!$A$2:$AA$1057,8,FALSE)),"")</f>
        <v>1637</v>
      </c>
      <c r="F21" s="34">
        <f>+IFERROR((VLOOKUP(A21,Hoja4!$A$2:$AA$1057,9,FALSE)),"")</f>
        <v>1439</v>
      </c>
      <c r="G21" s="34">
        <f>+IFERROR((VLOOKUP(A21,Hoja4!$A$2:$AA$1057,10,FALSE)),"")</f>
        <v>1671</v>
      </c>
      <c r="H21" s="34">
        <f>+IFERROR((VLOOKUP(A21,Hoja4!$A$2:$AA$1057,11,FALSE)),"")</f>
        <v>2668</v>
      </c>
      <c r="I21" s="34">
        <f>+IFERROR((VLOOKUP(A21,Hoja4!$A$2:$AA$1057,12,FALSE)),"")</f>
        <v>2557</v>
      </c>
      <c r="J21" s="34">
        <f>+IFERROR((VLOOKUP(A21,Hoja4!$A$2:$AA$1057,13,FALSE)),"")</f>
        <v>2640</v>
      </c>
      <c r="K21" s="125">
        <f>+IFERROR((VLOOKUP(A21,Hoja4!$A$2:$AA$1057,14,FALSE)),"")</f>
        <v>2704</v>
      </c>
      <c r="L21" s="34">
        <f>+IFERROR((VLOOKUP(A21,Hoja4!$A$2:$AB$1057,15,FALSE)),"")</f>
        <v>2629</v>
      </c>
      <c r="M21" s="34">
        <f>+IFERROR((VLOOKUP(A21,Hoja4!$A$2:$AB$1057,16,FALSE)),"")</f>
        <v>2485</v>
      </c>
      <c r="N21" s="195">
        <f>+IFERROR((VLOOKUP(A21,Hoja4!$A$2:$AB$1057,17,FALSE)),"")</f>
        <v>2535</v>
      </c>
    </row>
    <row r="22" spans="1:14" x14ac:dyDescent="0.25">
      <c r="A22" s="121">
        <v>11</v>
      </c>
      <c r="B22" s="35">
        <f>+IFERROR((VLOOKUP(A22,Hoja4!$A$2:$M$1057,4,FALSE)),"")</f>
        <v>44560</v>
      </c>
      <c r="C22" s="33" t="str">
        <f>+IFERROR((VLOOKUP(A22,Hoja4!$A$2:$M$1057,5,FALSE)),"")</f>
        <v>MANAURE</v>
      </c>
      <c r="D22" s="34">
        <f>+IFERROR((VLOOKUP(A22,Hoja4!$A$2:$AA$1057,7,FALSE)),"")</f>
        <v>65</v>
      </c>
      <c r="E22" s="34">
        <f>+IFERROR((VLOOKUP(A22,Hoja4!$A$2:$AA$1057,8,FALSE)),"")</f>
        <v>80</v>
      </c>
      <c r="F22" s="34">
        <f>+IFERROR((VLOOKUP(A22,Hoja4!$A$2:$AA$1057,9,FALSE)),"")</f>
        <v>48</v>
      </c>
      <c r="G22" s="34">
        <f>+IFERROR((VLOOKUP(A22,Hoja4!$A$2:$AA$1057,10,FALSE)),"")</f>
        <v>220</v>
      </c>
      <c r="H22" s="34">
        <f>+IFERROR((VLOOKUP(A22,Hoja4!$A$2:$AA$1057,11,FALSE)),"")</f>
        <v>378</v>
      </c>
      <c r="I22" s="34">
        <f>+IFERROR((VLOOKUP(A22,Hoja4!$A$2:$AA$1057,12,FALSE)),"")</f>
        <v>399</v>
      </c>
      <c r="J22" s="34">
        <f>+IFERROR((VLOOKUP(A22,Hoja4!$A$2:$AA$1057,13,FALSE)),"")</f>
        <v>506</v>
      </c>
      <c r="K22" s="125">
        <f>+IFERROR((VLOOKUP(A22,Hoja4!$A$2:$AA$1057,14,FALSE)),"")</f>
        <v>346</v>
      </c>
      <c r="L22" s="34">
        <f>+IFERROR((VLOOKUP(A22,Hoja4!$A$2:$AB$1057,15,FALSE)),"")</f>
        <v>281</v>
      </c>
      <c r="M22" s="34">
        <f>+IFERROR((VLOOKUP(A22,Hoja4!$A$2:$AB$1057,16,FALSE)),"")</f>
        <v>161</v>
      </c>
      <c r="N22" s="195">
        <f>+IFERROR((VLOOKUP(A22,Hoja4!$A$2:$AB$1057,17,FALSE)),"")</f>
        <v>137</v>
      </c>
    </row>
    <row r="23" spans="1:14" x14ac:dyDescent="0.25">
      <c r="A23" s="121">
        <v>12</v>
      </c>
      <c r="B23" s="35">
        <f>+IFERROR((VLOOKUP(A23,Hoja4!$A$2:$M$1057,4,FALSE)),"")</f>
        <v>44650</v>
      </c>
      <c r="C23" s="33" t="str">
        <f>+IFERROR((VLOOKUP(A23,Hoja4!$A$2:$M$1057,5,FALSE)),"")</f>
        <v>SAN JUAN DEL CESAR</v>
      </c>
      <c r="D23" s="34">
        <f>+IFERROR((VLOOKUP(A23,Hoja4!$A$2:$AA$1057,7,FALSE)),"")</f>
        <v>921</v>
      </c>
      <c r="E23" s="34">
        <f>+IFERROR((VLOOKUP(A23,Hoja4!$A$2:$AA$1057,8,FALSE)),"")</f>
        <v>333</v>
      </c>
      <c r="F23" s="34">
        <f>+IFERROR((VLOOKUP(A23,Hoja4!$A$2:$AA$1057,9,FALSE)),"")</f>
        <v>1059</v>
      </c>
      <c r="G23" s="34">
        <f>+IFERROR((VLOOKUP(A23,Hoja4!$A$2:$AA$1057,10,FALSE)),"")</f>
        <v>871</v>
      </c>
      <c r="H23" s="34">
        <f>+IFERROR((VLOOKUP(A23,Hoja4!$A$2:$AA$1057,11,FALSE)),"")</f>
        <v>583</v>
      </c>
      <c r="I23" s="34">
        <f>+IFERROR((VLOOKUP(A23,Hoja4!$A$2:$AA$1057,12,FALSE)),"")</f>
        <v>360</v>
      </c>
      <c r="J23" s="34">
        <f>+IFERROR((VLOOKUP(A23,Hoja4!$A$2:$AA$1057,13,FALSE)),"")</f>
        <v>252</v>
      </c>
      <c r="K23" s="125">
        <f>+IFERROR((VLOOKUP(A23,Hoja4!$A$2:$AA$1057,14,FALSE)),"")</f>
        <v>283</v>
      </c>
      <c r="L23" s="34">
        <f>+IFERROR((VLOOKUP(A23,Hoja4!$A$2:$AB$1057,15,FALSE)),"")</f>
        <v>416</v>
      </c>
      <c r="M23" s="34">
        <f>+IFERROR((VLOOKUP(A23,Hoja4!$A$2:$AB$1057,16,FALSE)),"")</f>
        <v>629</v>
      </c>
      <c r="N23" s="195">
        <f>+IFERROR((VLOOKUP(A23,Hoja4!$A$2:$AB$1057,17,FALSE)),"")</f>
        <v>953</v>
      </c>
    </row>
    <row r="24" spans="1:14" x14ac:dyDescent="0.25">
      <c r="A24" s="121">
        <v>13</v>
      </c>
      <c r="B24" s="35">
        <f>+IFERROR((VLOOKUP(A24,Hoja4!$A$2:$M$1057,4,FALSE)),"")</f>
        <v>44847</v>
      </c>
      <c r="C24" s="33" t="str">
        <f>+IFERROR((VLOOKUP(A24,Hoja4!$A$2:$M$1057,5,FALSE)),"")</f>
        <v>URIBIA</v>
      </c>
      <c r="D24" s="34">
        <f>+IFERROR((VLOOKUP(A24,Hoja4!$A$2:$AA$1057,7,FALSE)),"")</f>
        <v>142</v>
      </c>
      <c r="E24" s="34">
        <f>+IFERROR((VLOOKUP(A24,Hoja4!$A$2:$AA$1057,8,FALSE)),"")</f>
        <v>123</v>
      </c>
      <c r="F24" s="34">
        <f>+IFERROR((VLOOKUP(A24,Hoja4!$A$2:$AA$1057,9,FALSE)),"")</f>
        <v>132</v>
      </c>
      <c r="G24" s="34">
        <f>+IFERROR((VLOOKUP(A24,Hoja4!$A$2:$AA$1057,10,FALSE)),"")</f>
        <v>89</v>
      </c>
      <c r="H24" s="34">
        <f>+IFERROR((VLOOKUP(A24,Hoja4!$A$2:$AA$1057,11,FALSE)),"")</f>
        <v>79</v>
      </c>
      <c r="I24" s="34" t="str">
        <f>+IFERROR((VLOOKUP(A24,Hoja4!$A$2:$AA$1057,12,FALSE)),"")</f>
        <v>-</v>
      </c>
      <c r="J24" s="34">
        <f>+IFERROR((VLOOKUP(A24,Hoja4!$A$2:$AA$1057,13,FALSE)),"")</f>
        <v>51</v>
      </c>
      <c r="K24" s="125">
        <f>+IFERROR((VLOOKUP(A24,Hoja4!$A$2:$AA$1057,14,FALSE)),"")</f>
        <v>34</v>
      </c>
      <c r="L24" s="34">
        <f>+IFERROR((VLOOKUP(A24,Hoja4!$A$2:$AB$1057,15,FALSE)),"")</f>
        <v>38</v>
      </c>
      <c r="M24" s="34">
        <f>+IFERROR((VLOOKUP(A24,Hoja4!$A$2:$AB$1057,16,FALSE)),"")</f>
        <v>61</v>
      </c>
      <c r="N24" s="195">
        <f>+IFERROR((VLOOKUP(A24,Hoja4!$A$2:$AB$1057,17,FALSE)),"")</f>
        <v>259</v>
      </c>
    </row>
    <row r="25" spans="1:14" x14ac:dyDescent="0.25">
      <c r="A25" s="121">
        <v>14</v>
      </c>
      <c r="B25" s="35">
        <f>+IFERROR((VLOOKUP(A25,Hoja4!$A$2:$M$1057,4,FALSE)),"")</f>
        <v>44855</v>
      </c>
      <c r="C25" s="33" t="str">
        <f>+IFERROR((VLOOKUP(A25,Hoja4!$A$2:$M$1057,5,FALSE)),"")</f>
        <v>URUMITA</v>
      </c>
      <c r="D25" s="34">
        <f>+IFERROR((VLOOKUP(A25,Hoja4!$A$2:$AA$1057,7,FALSE)),"")</f>
        <v>134</v>
      </c>
      <c r="E25" s="34">
        <f>+IFERROR((VLOOKUP(A25,Hoja4!$A$2:$AA$1057,8,FALSE)),"")</f>
        <v>35</v>
      </c>
      <c r="F25" s="34" t="str">
        <f>+IFERROR((VLOOKUP(A25,Hoja4!$A$2:$AA$1057,9,FALSE)),"")</f>
        <v>-</v>
      </c>
      <c r="G25" s="34" t="str">
        <f>+IFERROR((VLOOKUP(A25,Hoja4!$A$2:$AA$1057,10,FALSE)),"")</f>
        <v>-</v>
      </c>
      <c r="H25" s="34" t="str">
        <f>+IFERROR((VLOOKUP(A25,Hoja4!$A$2:$AA$1057,11,FALSE)),"")</f>
        <v>-</v>
      </c>
      <c r="I25" s="34" t="str">
        <f>+IFERROR((VLOOKUP(A25,Hoja4!$A$2:$AA$1057,12,FALSE)),"")</f>
        <v>-</v>
      </c>
      <c r="J25" s="34" t="str">
        <f>+IFERROR((VLOOKUP(A25,Hoja4!$A$2:$AA$1057,13,FALSE)),"")</f>
        <v>-</v>
      </c>
      <c r="K25" s="125">
        <f>+IFERROR((VLOOKUP(A25,Hoja4!$A$2:$AA$1057,14,FALSE)),"")</f>
        <v>0</v>
      </c>
      <c r="L25" s="34" t="str">
        <f>+IFERROR((VLOOKUP(A25,Hoja4!$A$2:$AB$1057,15,FALSE)),"")</f>
        <v>-</v>
      </c>
      <c r="M25" s="34" t="str">
        <f>+IFERROR((VLOOKUP(A25,Hoja4!$A$2:$AB$1057,16,FALSE)),"")</f>
        <v>-</v>
      </c>
      <c r="N25" s="195">
        <f>+IFERROR((VLOOKUP(A25,Hoja4!$A$2:$AB$1057,17,FALSE)),"")</f>
        <v>0</v>
      </c>
    </row>
    <row r="26" spans="1:14" x14ac:dyDescent="0.25">
      <c r="A26" s="121">
        <v>15</v>
      </c>
      <c r="B26" s="35">
        <f>+IFERROR((VLOOKUP(A26,Hoja4!$A$2:$M$1057,4,FALSE)),"")</f>
        <v>44874</v>
      </c>
      <c r="C26" s="33" t="str">
        <f>+IFERROR((VLOOKUP(A26,Hoja4!$A$2:$M$1057,5,FALSE)),"")</f>
        <v>VILLANUEVA</v>
      </c>
      <c r="D26" s="34">
        <f>+IFERROR((VLOOKUP(A26,Hoja4!$A$2:$AA$1057,7,FALSE)),"")</f>
        <v>462</v>
      </c>
      <c r="E26" s="34">
        <f>+IFERROR((VLOOKUP(A26,Hoja4!$A$2:$AA$1057,8,FALSE)),"")</f>
        <v>539</v>
      </c>
      <c r="F26" s="34">
        <f>+IFERROR((VLOOKUP(A26,Hoja4!$A$2:$AA$1057,9,FALSE)),"")</f>
        <v>501</v>
      </c>
      <c r="G26" s="34">
        <f>+IFERROR((VLOOKUP(A26,Hoja4!$A$2:$AA$1057,10,FALSE)),"")</f>
        <v>634</v>
      </c>
      <c r="H26" s="34">
        <f>+IFERROR((VLOOKUP(A26,Hoja4!$A$2:$AA$1057,11,FALSE)),"")</f>
        <v>985</v>
      </c>
      <c r="I26" s="34">
        <f>+IFERROR((VLOOKUP(A26,Hoja4!$A$2:$AA$1057,12,FALSE)),"")</f>
        <v>833</v>
      </c>
      <c r="J26" s="34">
        <f>+IFERROR((VLOOKUP(A26,Hoja4!$A$2:$AA$1057,13,FALSE)),"")</f>
        <v>900</v>
      </c>
      <c r="K26" s="125">
        <f>+IFERROR((VLOOKUP(A26,Hoja4!$A$2:$AA$1057,14,FALSE)),"")</f>
        <v>931</v>
      </c>
      <c r="L26" s="34">
        <f>+IFERROR((VLOOKUP(A26,Hoja4!$A$2:$AB$1057,15,FALSE)),"")</f>
        <v>869</v>
      </c>
      <c r="M26" s="34">
        <f>+IFERROR((VLOOKUP(A26,Hoja4!$A$2:$AB$1057,16,FALSE)),"")</f>
        <v>848</v>
      </c>
      <c r="N26" s="195">
        <f>+IFERROR((VLOOKUP(A26,Hoja4!$A$2:$AB$1057,17,FALSE)),"")</f>
        <v>860</v>
      </c>
    </row>
    <row r="27" spans="1:14" x14ac:dyDescent="0.25">
      <c r="A27" s="121">
        <v>16</v>
      </c>
      <c r="B27" s="35" t="str">
        <f>+IFERROR((VLOOKUP(A27,Hoja4!$A$2:$M$1057,4,FALSE)),"")</f>
        <v/>
      </c>
      <c r="C27" s="33" t="str">
        <f>+IFERROR((VLOOKUP(A27,Hoja4!$A$2:$M$1057,5,FALSE)),"")</f>
        <v/>
      </c>
      <c r="D27" s="34" t="str">
        <f>+IFERROR((VLOOKUP(A27,Hoja4!$A$2:$AA$1057,7,FALSE)),"")</f>
        <v/>
      </c>
      <c r="E27" s="34" t="str">
        <f>+IFERROR((VLOOKUP(A27,Hoja4!$A$2:$AA$1057,8,FALSE)),"")</f>
        <v/>
      </c>
      <c r="F27" s="34" t="str">
        <f>+IFERROR((VLOOKUP(A27,Hoja4!$A$2:$AA$1057,9,FALSE)),"")</f>
        <v/>
      </c>
      <c r="G27" s="34" t="str">
        <f>+IFERROR((VLOOKUP(A27,Hoja4!$A$2:$AA$1057,10,FALSE)),"")</f>
        <v/>
      </c>
      <c r="H27" s="34" t="str">
        <f>+IFERROR((VLOOKUP(A27,Hoja4!$A$2:$AA$1057,11,FALSE)),"")</f>
        <v/>
      </c>
      <c r="I27" s="34" t="str">
        <f>+IFERROR((VLOOKUP(A27,Hoja4!$A$2:$AA$1057,12,FALSE)),"")</f>
        <v/>
      </c>
      <c r="J27" s="34" t="str">
        <f>+IFERROR((VLOOKUP(A27,Hoja4!$A$2:$AA$1057,13,FALSE)),"")</f>
        <v/>
      </c>
      <c r="K27" s="125" t="str">
        <f>+IFERROR((VLOOKUP(A27,Hoja4!$A$2:$AA$1057,14,FALSE)),"")</f>
        <v/>
      </c>
      <c r="L27" s="34" t="str">
        <f>+IFERROR((VLOOKUP(A27,Hoja4!$A$2:$AB$1057,15,FALSE)),"")</f>
        <v/>
      </c>
      <c r="M27" s="34" t="str">
        <f>+IFERROR((VLOOKUP(A27,Hoja4!$A$2:$AB$1057,16,FALSE)),"")</f>
        <v/>
      </c>
      <c r="N27" s="195" t="str">
        <f>+IFERROR((VLOOKUP(A27,Hoja4!$A$2:$AB$1057,17,FALSE)),"")</f>
        <v/>
      </c>
    </row>
    <row r="28" spans="1:14" x14ac:dyDescent="0.25">
      <c r="A28" s="121">
        <v>17</v>
      </c>
      <c r="B28" s="35" t="str">
        <f>+IFERROR((VLOOKUP(A28,Hoja4!$A$2:$M$1057,4,FALSE)),"")</f>
        <v/>
      </c>
      <c r="C28" s="33" t="str">
        <f>+IFERROR((VLOOKUP(A28,Hoja4!$A$2:$M$1057,5,FALSE)),"")</f>
        <v/>
      </c>
      <c r="D28" s="34" t="str">
        <f>+IFERROR((VLOOKUP(A28,Hoja4!$A$2:$AA$1057,7,FALSE)),"")</f>
        <v/>
      </c>
      <c r="E28" s="34" t="str">
        <f>+IFERROR((VLOOKUP(A28,Hoja4!$A$2:$AA$1057,8,FALSE)),"")</f>
        <v/>
      </c>
      <c r="F28" s="34" t="str">
        <f>+IFERROR((VLOOKUP(A28,Hoja4!$A$2:$AA$1057,9,FALSE)),"")</f>
        <v/>
      </c>
      <c r="G28" s="34" t="str">
        <f>+IFERROR((VLOOKUP(A28,Hoja4!$A$2:$AA$1057,10,FALSE)),"")</f>
        <v/>
      </c>
      <c r="H28" s="34" t="str">
        <f>+IFERROR((VLOOKUP(A28,Hoja4!$A$2:$AA$1057,11,FALSE)),"")</f>
        <v/>
      </c>
      <c r="I28" s="34" t="str">
        <f>+IFERROR((VLOOKUP(A28,Hoja4!$A$2:$AA$1057,12,FALSE)),"")</f>
        <v/>
      </c>
      <c r="J28" s="34" t="str">
        <f>+IFERROR((VLOOKUP(A28,Hoja4!$A$2:$AA$1057,13,FALSE)),"")</f>
        <v/>
      </c>
      <c r="K28" s="125" t="str">
        <f>+IFERROR((VLOOKUP(A28,Hoja4!$A$2:$AA$1057,14,FALSE)),"")</f>
        <v/>
      </c>
      <c r="L28" s="34" t="str">
        <f>+IFERROR((VLOOKUP(A28,Hoja4!$A$2:$AB$1057,15,FALSE)),"")</f>
        <v/>
      </c>
      <c r="M28" s="34" t="str">
        <f>+IFERROR((VLOOKUP(A28,Hoja4!$A$2:$AB$1057,16,FALSE)),"")</f>
        <v/>
      </c>
      <c r="N28" s="195" t="str">
        <f>+IFERROR((VLOOKUP(A28,Hoja4!$A$2:$AB$1057,17,FALSE)),"")</f>
        <v/>
      </c>
    </row>
    <row r="29" spans="1:14" x14ac:dyDescent="0.25">
      <c r="A29" s="121">
        <v>18</v>
      </c>
      <c r="B29" s="35" t="str">
        <f>+IFERROR((VLOOKUP(A29,Hoja4!$A$2:$M$1057,4,FALSE)),"")</f>
        <v/>
      </c>
      <c r="C29" s="33" t="str">
        <f>+IFERROR((VLOOKUP(A29,Hoja4!$A$2:$M$1057,5,FALSE)),"")</f>
        <v/>
      </c>
      <c r="D29" s="34" t="str">
        <f>+IFERROR((VLOOKUP(A29,Hoja4!$A$2:$AA$1057,7,FALSE)),"")</f>
        <v/>
      </c>
      <c r="E29" s="34" t="str">
        <f>+IFERROR((VLOOKUP(A29,Hoja4!$A$2:$AA$1057,8,FALSE)),"")</f>
        <v/>
      </c>
      <c r="F29" s="34" t="str">
        <f>+IFERROR((VLOOKUP(A29,Hoja4!$A$2:$AA$1057,9,FALSE)),"")</f>
        <v/>
      </c>
      <c r="G29" s="34" t="str">
        <f>+IFERROR((VLOOKUP(A29,Hoja4!$A$2:$AA$1057,10,FALSE)),"")</f>
        <v/>
      </c>
      <c r="H29" s="34" t="str">
        <f>+IFERROR((VLOOKUP(A29,Hoja4!$A$2:$AA$1057,11,FALSE)),"")</f>
        <v/>
      </c>
      <c r="I29" s="34" t="str">
        <f>+IFERROR((VLOOKUP(A29,Hoja4!$A$2:$AA$1057,12,FALSE)),"")</f>
        <v/>
      </c>
      <c r="J29" s="34" t="str">
        <f>+IFERROR((VLOOKUP(A29,Hoja4!$A$2:$AA$1057,13,FALSE)),"")</f>
        <v/>
      </c>
      <c r="K29" s="125" t="str">
        <f>+IFERROR((VLOOKUP(A29,Hoja4!$A$2:$AA$1057,14,FALSE)),"")</f>
        <v/>
      </c>
      <c r="L29" s="34" t="str">
        <f>+IFERROR((VLOOKUP(A29,Hoja4!$A$2:$AB$1057,15,FALSE)),"")</f>
        <v/>
      </c>
      <c r="M29" s="34" t="str">
        <f>+IFERROR((VLOOKUP(A29,Hoja4!$A$2:$AB$1057,16,FALSE)),"")</f>
        <v/>
      </c>
      <c r="N29" s="195" t="str">
        <f>+IFERROR((VLOOKUP(A29,Hoja4!$A$2:$AB$1057,17,FALSE)),"")</f>
        <v/>
      </c>
    </row>
    <row r="30" spans="1:14" x14ac:dyDescent="0.25">
      <c r="A30" s="121">
        <v>19</v>
      </c>
      <c r="B30" s="35" t="str">
        <f>+IFERROR((VLOOKUP(A30,Hoja4!$A$2:$M$1057,4,FALSE)),"")</f>
        <v/>
      </c>
      <c r="C30" s="33" t="str">
        <f>+IFERROR((VLOOKUP(A30,Hoja4!$A$2:$M$1057,5,FALSE)),"")</f>
        <v/>
      </c>
      <c r="D30" s="34" t="str">
        <f>+IFERROR((VLOOKUP(A30,Hoja4!$A$2:$AA$1057,7,FALSE)),"")</f>
        <v/>
      </c>
      <c r="E30" s="34" t="str">
        <f>+IFERROR((VLOOKUP(A30,Hoja4!$A$2:$AA$1057,8,FALSE)),"")</f>
        <v/>
      </c>
      <c r="F30" s="34" t="str">
        <f>+IFERROR((VLOOKUP(A30,Hoja4!$A$2:$AA$1057,9,FALSE)),"")</f>
        <v/>
      </c>
      <c r="G30" s="34" t="str">
        <f>+IFERROR((VLOOKUP(A30,Hoja4!$A$2:$AA$1057,10,FALSE)),"")</f>
        <v/>
      </c>
      <c r="H30" s="34" t="str">
        <f>+IFERROR((VLOOKUP(A30,Hoja4!$A$2:$AA$1057,11,FALSE)),"")</f>
        <v/>
      </c>
      <c r="I30" s="34" t="str">
        <f>+IFERROR((VLOOKUP(A30,Hoja4!$A$2:$AA$1057,12,FALSE)),"")</f>
        <v/>
      </c>
      <c r="J30" s="34" t="str">
        <f>+IFERROR((VLOOKUP(A30,Hoja4!$A$2:$AA$1057,13,FALSE)),"")</f>
        <v/>
      </c>
      <c r="K30" s="125" t="str">
        <f>+IFERROR((VLOOKUP(A30,Hoja4!$A$2:$AA$1057,14,FALSE)),"")</f>
        <v/>
      </c>
      <c r="L30" s="34" t="str">
        <f>+IFERROR((VLOOKUP(A30,Hoja4!$A$2:$AB$1057,15,FALSE)),"")</f>
        <v/>
      </c>
      <c r="M30" s="34" t="str">
        <f>+IFERROR((VLOOKUP(A30,Hoja4!$A$2:$AB$1057,16,FALSE)),"")</f>
        <v/>
      </c>
      <c r="N30" s="195" t="str">
        <f>+IFERROR((VLOOKUP(A30,Hoja4!$A$2:$AB$1057,17,FALSE)),"")</f>
        <v/>
      </c>
    </row>
    <row r="31" spans="1:14" x14ac:dyDescent="0.25">
      <c r="A31" s="121">
        <v>20</v>
      </c>
      <c r="B31" s="35" t="str">
        <f>+IFERROR((VLOOKUP(A31,Hoja4!$A$2:$M$1057,4,FALSE)),"")</f>
        <v/>
      </c>
      <c r="C31" s="33" t="str">
        <f>+IFERROR((VLOOKUP(A31,Hoja4!$A$2:$M$1057,5,FALSE)),"")</f>
        <v/>
      </c>
      <c r="D31" s="34" t="str">
        <f>+IFERROR((VLOOKUP(A31,Hoja4!$A$2:$AA$1057,7,FALSE)),"")</f>
        <v/>
      </c>
      <c r="E31" s="34" t="str">
        <f>+IFERROR((VLOOKUP(A31,Hoja4!$A$2:$AA$1057,8,FALSE)),"")</f>
        <v/>
      </c>
      <c r="F31" s="34" t="str">
        <f>+IFERROR((VLOOKUP(A31,Hoja4!$A$2:$AA$1057,9,FALSE)),"")</f>
        <v/>
      </c>
      <c r="G31" s="34" t="str">
        <f>+IFERROR((VLOOKUP(A31,Hoja4!$A$2:$AA$1057,10,FALSE)),"")</f>
        <v/>
      </c>
      <c r="H31" s="34" t="str">
        <f>+IFERROR((VLOOKUP(A31,Hoja4!$A$2:$AA$1057,11,FALSE)),"")</f>
        <v/>
      </c>
      <c r="I31" s="34" t="str">
        <f>+IFERROR((VLOOKUP(A31,Hoja4!$A$2:$AA$1057,12,FALSE)),"")</f>
        <v/>
      </c>
      <c r="J31" s="34" t="str">
        <f>+IFERROR((VLOOKUP(A31,Hoja4!$A$2:$AA$1057,13,FALSE)),"")</f>
        <v/>
      </c>
      <c r="K31" s="125" t="str">
        <f>+IFERROR((VLOOKUP(A31,Hoja4!$A$2:$AA$1057,14,FALSE)),"")</f>
        <v/>
      </c>
      <c r="L31" s="34" t="str">
        <f>+IFERROR((VLOOKUP(A31,Hoja4!$A$2:$AB$1057,15,FALSE)),"")</f>
        <v/>
      </c>
      <c r="M31" s="34" t="str">
        <f>+IFERROR((VLOOKUP(A31,Hoja4!$A$2:$AB$1057,16,FALSE)),"")</f>
        <v/>
      </c>
      <c r="N31" s="195" t="str">
        <f>+IFERROR((VLOOKUP(A31,Hoja4!$A$2:$AB$1057,17,FALSE)),"")</f>
        <v/>
      </c>
    </row>
    <row r="32" spans="1:14" x14ac:dyDescent="0.25">
      <c r="A32" s="121">
        <v>21</v>
      </c>
      <c r="B32" s="35" t="str">
        <f>+IFERROR((VLOOKUP(A32,Hoja4!$A$2:$M$1057,4,FALSE)),"")</f>
        <v/>
      </c>
      <c r="C32" s="33" t="str">
        <f>+IFERROR((VLOOKUP(A32,Hoja4!$A$2:$M$1057,5,FALSE)),"")</f>
        <v/>
      </c>
      <c r="D32" s="34" t="str">
        <f>+IFERROR((VLOOKUP(A32,Hoja4!$A$2:$AA$1057,7,FALSE)),"")</f>
        <v/>
      </c>
      <c r="E32" s="34" t="str">
        <f>+IFERROR((VLOOKUP(A32,Hoja4!$A$2:$AA$1057,8,FALSE)),"")</f>
        <v/>
      </c>
      <c r="F32" s="34" t="str">
        <f>+IFERROR((VLOOKUP(A32,Hoja4!$A$2:$AA$1057,9,FALSE)),"")</f>
        <v/>
      </c>
      <c r="G32" s="34" t="str">
        <f>+IFERROR((VLOOKUP(A32,Hoja4!$A$2:$AA$1057,10,FALSE)),"")</f>
        <v/>
      </c>
      <c r="H32" s="34" t="str">
        <f>+IFERROR((VLOOKUP(A32,Hoja4!$A$2:$AA$1057,11,FALSE)),"")</f>
        <v/>
      </c>
      <c r="I32" s="34" t="str">
        <f>+IFERROR((VLOOKUP(A32,Hoja4!$A$2:$AA$1057,12,FALSE)),"")</f>
        <v/>
      </c>
      <c r="J32" s="34" t="str">
        <f>+IFERROR((VLOOKUP(A32,Hoja4!$A$2:$AA$1057,13,FALSE)),"")</f>
        <v/>
      </c>
      <c r="K32" s="125" t="str">
        <f>+IFERROR((VLOOKUP(A32,Hoja4!$A$2:$AA$1057,14,FALSE)),"")</f>
        <v/>
      </c>
      <c r="L32" s="34" t="str">
        <f>+IFERROR((VLOOKUP(A32,Hoja4!$A$2:$AB$1057,15,FALSE)),"")</f>
        <v/>
      </c>
      <c r="M32" s="34" t="str">
        <f>+IFERROR((VLOOKUP(A32,Hoja4!$A$2:$AB$1057,16,FALSE)),"")</f>
        <v/>
      </c>
      <c r="N32" s="195" t="str">
        <f>+IFERROR((VLOOKUP(A32,Hoja4!$A$2:$AB$1057,17,FALSE)),"")</f>
        <v/>
      </c>
    </row>
    <row r="33" spans="1:14" x14ac:dyDescent="0.25">
      <c r="A33" s="121">
        <v>22</v>
      </c>
      <c r="B33" s="35" t="str">
        <f>+IFERROR((VLOOKUP(A33,Hoja4!$A$2:$M$1057,4,FALSE)),"")</f>
        <v/>
      </c>
      <c r="C33" s="33" t="str">
        <f>+IFERROR((VLOOKUP(A33,Hoja4!$A$2:$M$1057,5,FALSE)),"")</f>
        <v/>
      </c>
      <c r="D33" s="34" t="str">
        <f>+IFERROR((VLOOKUP(A33,Hoja4!$A$2:$AA$1057,7,FALSE)),"")</f>
        <v/>
      </c>
      <c r="E33" s="34" t="str">
        <f>+IFERROR((VLOOKUP(A33,Hoja4!$A$2:$AA$1057,8,FALSE)),"")</f>
        <v/>
      </c>
      <c r="F33" s="34" t="str">
        <f>+IFERROR((VLOOKUP(A33,Hoja4!$A$2:$AA$1057,9,FALSE)),"")</f>
        <v/>
      </c>
      <c r="G33" s="34" t="str">
        <f>+IFERROR((VLOOKUP(A33,Hoja4!$A$2:$AA$1057,10,FALSE)),"")</f>
        <v/>
      </c>
      <c r="H33" s="34" t="str">
        <f>+IFERROR((VLOOKUP(A33,Hoja4!$A$2:$AA$1057,11,FALSE)),"")</f>
        <v/>
      </c>
      <c r="I33" s="34" t="str">
        <f>+IFERROR((VLOOKUP(A33,Hoja4!$A$2:$AA$1057,12,FALSE)),"")</f>
        <v/>
      </c>
      <c r="J33" s="34" t="str">
        <f>+IFERROR((VLOOKUP(A33,Hoja4!$A$2:$AA$1057,13,FALSE)),"")</f>
        <v/>
      </c>
      <c r="K33" s="125" t="str">
        <f>+IFERROR((VLOOKUP(A33,Hoja4!$A$2:$AA$1057,14,FALSE)),"")</f>
        <v/>
      </c>
      <c r="L33" s="34" t="str">
        <f>+IFERROR((VLOOKUP(A33,Hoja4!$A$2:$AB$1057,15,FALSE)),"")</f>
        <v/>
      </c>
      <c r="M33" s="34" t="str">
        <f>+IFERROR((VLOOKUP(A33,Hoja4!$A$2:$AB$1057,16,FALSE)),"")</f>
        <v/>
      </c>
      <c r="N33" s="195" t="str">
        <f>+IFERROR((VLOOKUP(A33,Hoja4!$A$2:$AB$1057,17,FALSE)),"")</f>
        <v/>
      </c>
    </row>
    <row r="34" spans="1:14" x14ac:dyDescent="0.25">
      <c r="A34" s="121">
        <v>23</v>
      </c>
      <c r="B34" s="35" t="str">
        <f>+IFERROR((VLOOKUP(A34,Hoja4!$A$2:$M$1057,4,FALSE)),"")</f>
        <v/>
      </c>
      <c r="C34" s="33" t="str">
        <f>+IFERROR((VLOOKUP(A34,Hoja4!$A$2:$M$1057,5,FALSE)),"")</f>
        <v/>
      </c>
      <c r="D34" s="34" t="str">
        <f>+IFERROR((VLOOKUP(A34,Hoja4!$A$2:$AA$1057,7,FALSE)),"")</f>
        <v/>
      </c>
      <c r="E34" s="34" t="str">
        <f>+IFERROR((VLOOKUP(A34,Hoja4!$A$2:$AA$1057,8,FALSE)),"")</f>
        <v/>
      </c>
      <c r="F34" s="34" t="str">
        <f>+IFERROR((VLOOKUP(A34,Hoja4!$A$2:$AA$1057,9,FALSE)),"")</f>
        <v/>
      </c>
      <c r="G34" s="34" t="str">
        <f>+IFERROR((VLOOKUP(A34,Hoja4!$A$2:$AA$1057,10,FALSE)),"")</f>
        <v/>
      </c>
      <c r="H34" s="34" t="str">
        <f>+IFERROR((VLOOKUP(A34,Hoja4!$A$2:$AA$1057,11,FALSE)),"")</f>
        <v/>
      </c>
      <c r="I34" s="34" t="str">
        <f>+IFERROR((VLOOKUP(A34,Hoja4!$A$2:$AA$1057,12,FALSE)),"")</f>
        <v/>
      </c>
      <c r="J34" s="34" t="str">
        <f>+IFERROR((VLOOKUP(A34,Hoja4!$A$2:$AA$1057,13,FALSE)),"")</f>
        <v/>
      </c>
      <c r="K34" s="125" t="str">
        <f>+IFERROR((VLOOKUP(A34,Hoja4!$A$2:$AA$1057,14,FALSE)),"")</f>
        <v/>
      </c>
      <c r="L34" s="34" t="str">
        <f>+IFERROR((VLOOKUP(A34,Hoja4!$A$2:$AB$1057,15,FALSE)),"")</f>
        <v/>
      </c>
      <c r="M34" s="34" t="str">
        <f>+IFERROR((VLOOKUP(A34,Hoja4!$A$2:$AB$1057,16,FALSE)),"")</f>
        <v/>
      </c>
      <c r="N34" s="195" t="str">
        <f>+IFERROR((VLOOKUP(A34,Hoja4!$A$2:$AB$1057,17,FALSE)),"")</f>
        <v/>
      </c>
    </row>
    <row r="35" spans="1:14" x14ac:dyDescent="0.25">
      <c r="A35" s="121">
        <v>24</v>
      </c>
      <c r="B35" s="35" t="str">
        <f>+IFERROR((VLOOKUP(A35,Hoja4!$A$2:$M$1057,4,FALSE)),"")</f>
        <v/>
      </c>
      <c r="C35" s="33" t="str">
        <f>+IFERROR((VLOOKUP(A35,Hoja4!$A$2:$M$1057,5,FALSE)),"")</f>
        <v/>
      </c>
      <c r="D35" s="34" t="str">
        <f>+IFERROR((VLOOKUP(A35,Hoja4!$A$2:$AA$1057,7,FALSE)),"")</f>
        <v/>
      </c>
      <c r="E35" s="34" t="str">
        <f>+IFERROR((VLOOKUP(A35,Hoja4!$A$2:$AA$1057,8,FALSE)),"")</f>
        <v/>
      </c>
      <c r="F35" s="34" t="str">
        <f>+IFERROR((VLOOKUP(A35,Hoja4!$A$2:$AA$1057,9,FALSE)),"")</f>
        <v/>
      </c>
      <c r="G35" s="34" t="str">
        <f>+IFERROR((VLOOKUP(A35,Hoja4!$A$2:$AA$1057,10,FALSE)),"")</f>
        <v/>
      </c>
      <c r="H35" s="34" t="str">
        <f>+IFERROR((VLOOKUP(A35,Hoja4!$A$2:$AA$1057,11,FALSE)),"")</f>
        <v/>
      </c>
      <c r="I35" s="34" t="str">
        <f>+IFERROR((VLOOKUP(A35,Hoja4!$A$2:$AA$1057,12,FALSE)),"")</f>
        <v/>
      </c>
      <c r="J35" s="34" t="str">
        <f>+IFERROR((VLOOKUP(A35,Hoja4!$A$2:$AA$1057,13,FALSE)),"")</f>
        <v/>
      </c>
      <c r="K35" s="125" t="str">
        <f>+IFERROR((VLOOKUP(A35,Hoja4!$A$2:$AA$1057,14,FALSE)),"")</f>
        <v/>
      </c>
      <c r="L35" s="34" t="str">
        <f>+IFERROR((VLOOKUP(A35,Hoja4!$A$2:$AB$1057,15,FALSE)),"")</f>
        <v/>
      </c>
      <c r="M35" s="34" t="str">
        <f>+IFERROR((VLOOKUP(A35,Hoja4!$A$2:$AB$1057,16,FALSE)),"")</f>
        <v/>
      </c>
      <c r="N35" s="195" t="str">
        <f>+IFERROR((VLOOKUP(A35,Hoja4!$A$2:$AB$1057,17,FALSE)),"")</f>
        <v/>
      </c>
    </row>
    <row r="36" spans="1:14" x14ac:dyDescent="0.25">
      <c r="A36" s="121">
        <v>25</v>
      </c>
      <c r="B36" s="35" t="str">
        <f>+IFERROR((VLOOKUP(A36,Hoja4!$A$2:$M$1057,4,FALSE)),"")</f>
        <v/>
      </c>
      <c r="C36" s="33" t="str">
        <f>+IFERROR((VLOOKUP(A36,Hoja4!$A$2:$M$1057,5,FALSE)),"")</f>
        <v/>
      </c>
      <c r="D36" s="34" t="str">
        <f>+IFERROR((VLOOKUP(A36,Hoja4!$A$2:$AA$1057,7,FALSE)),"")</f>
        <v/>
      </c>
      <c r="E36" s="34" t="str">
        <f>+IFERROR((VLOOKUP(A36,Hoja4!$A$2:$AA$1057,8,FALSE)),"")</f>
        <v/>
      </c>
      <c r="F36" s="34" t="str">
        <f>+IFERROR((VLOOKUP(A36,Hoja4!$A$2:$AA$1057,9,FALSE)),"")</f>
        <v/>
      </c>
      <c r="G36" s="34" t="str">
        <f>+IFERROR((VLOOKUP(A36,Hoja4!$A$2:$AA$1057,10,FALSE)),"")</f>
        <v/>
      </c>
      <c r="H36" s="34" t="str">
        <f>+IFERROR((VLOOKUP(A36,Hoja4!$A$2:$AA$1057,11,FALSE)),"")</f>
        <v/>
      </c>
      <c r="I36" s="34" t="str">
        <f>+IFERROR((VLOOKUP(A36,Hoja4!$A$2:$AA$1057,12,FALSE)),"")</f>
        <v/>
      </c>
      <c r="J36" s="34" t="str">
        <f>+IFERROR((VLOOKUP(A36,Hoja4!$A$2:$AA$1057,13,FALSE)),"")</f>
        <v/>
      </c>
      <c r="K36" s="125" t="str">
        <f>+IFERROR((VLOOKUP(A36,Hoja4!$A$2:$AA$1057,14,FALSE)),"")</f>
        <v/>
      </c>
      <c r="L36" s="34" t="str">
        <f>+IFERROR((VLOOKUP(A36,Hoja4!$A$2:$AB$1057,15,FALSE)),"")</f>
        <v/>
      </c>
      <c r="M36" s="34" t="str">
        <f>+IFERROR((VLOOKUP(A36,Hoja4!$A$2:$AB$1057,16,FALSE)),"")</f>
        <v/>
      </c>
      <c r="N36" s="195" t="str">
        <f>+IFERROR((VLOOKUP(A36,Hoja4!$A$2:$AB$1057,17,FALSE)),"")</f>
        <v/>
      </c>
    </row>
    <row r="37" spans="1:14" x14ac:dyDescent="0.25">
      <c r="A37" s="121">
        <v>26</v>
      </c>
      <c r="B37" s="35" t="str">
        <f>+IFERROR((VLOOKUP(A37,Hoja4!$A$2:$M$1057,4,FALSE)),"")</f>
        <v/>
      </c>
      <c r="C37" s="33" t="str">
        <f>+IFERROR((VLOOKUP(A37,Hoja4!$A$2:$M$1057,5,FALSE)),"")</f>
        <v/>
      </c>
      <c r="D37" s="34" t="str">
        <f>+IFERROR((VLOOKUP(A37,Hoja4!$A$2:$AA$1057,7,FALSE)),"")</f>
        <v/>
      </c>
      <c r="E37" s="34" t="str">
        <f>+IFERROR((VLOOKUP(A37,Hoja4!$A$2:$AA$1057,8,FALSE)),"")</f>
        <v/>
      </c>
      <c r="F37" s="34" t="str">
        <f>+IFERROR((VLOOKUP(A37,Hoja4!$A$2:$AA$1057,9,FALSE)),"")</f>
        <v/>
      </c>
      <c r="G37" s="34" t="str">
        <f>+IFERROR((VLOOKUP(A37,Hoja4!$A$2:$AA$1057,10,FALSE)),"")</f>
        <v/>
      </c>
      <c r="H37" s="34" t="str">
        <f>+IFERROR((VLOOKUP(A37,Hoja4!$A$2:$AA$1057,11,FALSE)),"")</f>
        <v/>
      </c>
      <c r="I37" s="34" t="str">
        <f>+IFERROR((VLOOKUP(A37,Hoja4!$A$2:$AA$1057,12,FALSE)),"")</f>
        <v/>
      </c>
      <c r="J37" s="34" t="str">
        <f>+IFERROR((VLOOKUP(A37,Hoja4!$A$2:$AA$1057,13,FALSE)),"")</f>
        <v/>
      </c>
      <c r="K37" s="125" t="str">
        <f>+IFERROR((VLOOKUP(A37,Hoja4!$A$2:$AA$1057,14,FALSE)),"")</f>
        <v/>
      </c>
      <c r="L37" s="34" t="str">
        <f>+IFERROR((VLOOKUP(A37,Hoja4!$A$2:$AB$1057,15,FALSE)),"")</f>
        <v/>
      </c>
      <c r="M37" s="34" t="str">
        <f>+IFERROR((VLOOKUP(A37,Hoja4!$A$2:$AB$1057,16,FALSE)),"")</f>
        <v/>
      </c>
      <c r="N37" s="195" t="str">
        <f>+IFERROR((VLOOKUP(A37,Hoja4!$A$2:$AB$1057,17,FALSE)),"")</f>
        <v/>
      </c>
    </row>
    <row r="38" spans="1:14" x14ac:dyDescent="0.25">
      <c r="A38" s="121">
        <v>27</v>
      </c>
      <c r="B38" s="35" t="str">
        <f>+IFERROR((VLOOKUP(A38,Hoja4!$A$2:$M$1057,4,FALSE)),"")</f>
        <v/>
      </c>
      <c r="C38" s="33" t="str">
        <f>+IFERROR((VLOOKUP(A38,Hoja4!$A$2:$M$1057,5,FALSE)),"")</f>
        <v/>
      </c>
      <c r="D38" s="34" t="str">
        <f>+IFERROR((VLOOKUP(A38,Hoja4!$A$2:$AA$1057,7,FALSE)),"")</f>
        <v/>
      </c>
      <c r="E38" s="34" t="str">
        <f>+IFERROR((VLOOKUP(A38,Hoja4!$A$2:$AA$1057,8,FALSE)),"")</f>
        <v/>
      </c>
      <c r="F38" s="34" t="str">
        <f>+IFERROR((VLOOKUP(A38,Hoja4!$A$2:$AA$1057,9,FALSE)),"")</f>
        <v/>
      </c>
      <c r="G38" s="34" t="str">
        <f>+IFERROR((VLOOKUP(A38,Hoja4!$A$2:$AA$1057,10,FALSE)),"")</f>
        <v/>
      </c>
      <c r="H38" s="34" t="str">
        <f>+IFERROR((VLOOKUP(A38,Hoja4!$A$2:$AA$1057,11,FALSE)),"")</f>
        <v/>
      </c>
      <c r="I38" s="34" t="str">
        <f>+IFERROR((VLOOKUP(A38,Hoja4!$A$2:$AA$1057,12,FALSE)),"")</f>
        <v/>
      </c>
      <c r="J38" s="34" t="str">
        <f>+IFERROR((VLOOKUP(A38,Hoja4!$A$2:$AA$1057,13,FALSE)),"")</f>
        <v/>
      </c>
      <c r="K38" s="125" t="str">
        <f>+IFERROR((VLOOKUP(A38,Hoja4!$A$2:$AA$1057,14,FALSE)),"")</f>
        <v/>
      </c>
      <c r="L38" s="34" t="str">
        <f>+IFERROR((VLOOKUP(A38,Hoja4!$A$2:$AB$1057,15,FALSE)),"")</f>
        <v/>
      </c>
      <c r="M38" s="34" t="str">
        <f>+IFERROR((VLOOKUP(A38,Hoja4!$A$2:$AB$1057,16,FALSE)),"")</f>
        <v/>
      </c>
      <c r="N38" s="195" t="str">
        <f>+IFERROR((VLOOKUP(A38,Hoja4!$A$2:$AB$1057,17,FALSE)),"")</f>
        <v/>
      </c>
    </row>
    <row r="39" spans="1:14" x14ac:dyDescent="0.25">
      <c r="A39" s="121">
        <v>28</v>
      </c>
      <c r="B39" s="35" t="str">
        <f>+IFERROR((VLOOKUP(A39,Hoja4!$A$2:$M$1057,4,FALSE)),"")</f>
        <v/>
      </c>
      <c r="C39" s="33" t="str">
        <f>+IFERROR((VLOOKUP(A39,Hoja4!$A$2:$M$1057,5,FALSE)),"")</f>
        <v/>
      </c>
      <c r="D39" s="34" t="str">
        <f>+IFERROR((VLOOKUP(A39,Hoja4!$A$2:$AA$1057,7,FALSE)),"")</f>
        <v/>
      </c>
      <c r="E39" s="34" t="str">
        <f>+IFERROR((VLOOKUP(A39,Hoja4!$A$2:$AA$1057,8,FALSE)),"")</f>
        <v/>
      </c>
      <c r="F39" s="34" t="str">
        <f>+IFERROR((VLOOKUP(A39,Hoja4!$A$2:$AA$1057,9,FALSE)),"")</f>
        <v/>
      </c>
      <c r="G39" s="34" t="str">
        <f>+IFERROR((VLOOKUP(A39,Hoja4!$A$2:$AA$1057,10,FALSE)),"")</f>
        <v/>
      </c>
      <c r="H39" s="34" t="str">
        <f>+IFERROR((VLOOKUP(A39,Hoja4!$A$2:$AA$1057,11,FALSE)),"")</f>
        <v/>
      </c>
      <c r="I39" s="34" t="str">
        <f>+IFERROR((VLOOKUP(A39,Hoja4!$A$2:$AA$1057,12,FALSE)),"")</f>
        <v/>
      </c>
      <c r="J39" s="34" t="str">
        <f>+IFERROR((VLOOKUP(A39,Hoja4!$A$2:$AA$1057,13,FALSE)),"")</f>
        <v/>
      </c>
      <c r="K39" s="125" t="str">
        <f>+IFERROR((VLOOKUP(A39,Hoja4!$A$2:$AA$1057,14,FALSE)),"")</f>
        <v/>
      </c>
      <c r="L39" s="34" t="str">
        <f>+IFERROR((VLOOKUP(A39,Hoja4!$A$2:$AB$1057,15,FALSE)),"")</f>
        <v/>
      </c>
      <c r="M39" s="34" t="str">
        <f>+IFERROR((VLOOKUP(A39,Hoja4!$A$2:$AB$1057,16,FALSE)),"")</f>
        <v/>
      </c>
      <c r="N39" s="195" t="str">
        <f>+IFERROR((VLOOKUP(A39,Hoja4!$A$2:$AB$1057,17,FALSE)),"")</f>
        <v/>
      </c>
    </row>
    <row r="40" spans="1:14" x14ac:dyDescent="0.25">
      <c r="A40" s="121">
        <v>29</v>
      </c>
      <c r="B40" s="35" t="str">
        <f>+IFERROR((VLOOKUP(A40,Hoja4!$A$2:$M$1057,4,FALSE)),"")</f>
        <v/>
      </c>
      <c r="C40" s="33" t="str">
        <f>+IFERROR((VLOOKUP(A40,Hoja4!$A$2:$M$1057,5,FALSE)),"")</f>
        <v/>
      </c>
      <c r="D40" s="34" t="str">
        <f>+IFERROR((VLOOKUP(A40,Hoja4!$A$2:$AA$1057,7,FALSE)),"")</f>
        <v/>
      </c>
      <c r="E40" s="34" t="str">
        <f>+IFERROR((VLOOKUP(A40,Hoja4!$A$2:$AA$1057,8,FALSE)),"")</f>
        <v/>
      </c>
      <c r="F40" s="34" t="str">
        <f>+IFERROR((VLOOKUP(A40,Hoja4!$A$2:$AA$1057,9,FALSE)),"")</f>
        <v/>
      </c>
      <c r="G40" s="34" t="str">
        <f>+IFERROR((VLOOKUP(A40,Hoja4!$A$2:$AA$1057,10,FALSE)),"")</f>
        <v/>
      </c>
      <c r="H40" s="34" t="str">
        <f>+IFERROR((VLOOKUP(A40,Hoja4!$A$2:$AA$1057,11,FALSE)),"")</f>
        <v/>
      </c>
      <c r="I40" s="34" t="str">
        <f>+IFERROR((VLOOKUP(A40,Hoja4!$A$2:$AA$1057,12,FALSE)),"")</f>
        <v/>
      </c>
      <c r="J40" s="34" t="str">
        <f>+IFERROR((VLOOKUP(A40,Hoja4!$A$2:$AA$1057,13,FALSE)),"")</f>
        <v/>
      </c>
      <c r="K40" s="125" t="str">
        <f>+IFERROR((VLOOKUP(A40,Hoja4!$A$2:$AA$1057,14,FALSE)),"")</f>
        <v/>
      </c>
      <c r="L40" s="34" t="str">
        <f>+IFERROR((VLOOKUP(A40,Hoja4!$A$2:$AB$1057,15,FALSE)),"")</f>
        <v/>
      </c>
      <c r="M40" s="34" t="str">
        <f>+IFERROR((VLOOKUP(A40,Hoja4!$A$2:$AB$1057,16,FALSE)),"")</f>
        <v/>
      </c>
      <c r="N40" s="195" t="str">
        <f>+IFERROR((VLOOKUP(A40,Hoja4!$A$2:$AB$1057,17,FALSE)),"")</f>
        <v/>
      </c>
    </row>
    <row r="41" spans="1:14" x14ac:dyDescent="0.25">
      <c r="A41" s="121">
        <v>30</v>
      </c>
      <c r="B41" s="35" t="str">
        <f>+IFERROR((VLOOKUP(A41,Hoja4!$A$2:$M$1057,4,FALSE)),"")</f>
        <v/>
      </c>
      <c r="C41" s="33" t="str">
        <f>+IFERROR((VLOOKUP(A41,Hoja4!$A$2:$M$1057,5,FALSE)),"")</f>
        <v/>
      </c>
      <c r="D41" s="34" t="str">
        <f>+IFERROR((VLOOKUP(A41,Hoja4!$A$2:$AA$1057,7,FALSE)),"")</f>
        <v/>
      </c>
      <c r="E41" s="34" t="str">
        <f>+IFERROR((VLOOKUP(A41,Hoja4!$A$2:$AA$1057,8,FALSE)),"")</f>
        <v/>
      </c>
      <c r="F41" s="34" t="str">
        <f>+IFERROR((VLOOKUP(A41,Hoja4!$A$2:$AA$1057,9,FALSE)),"")</f>
        <v/>
      </c>
      <c r="G41" s="34" t="str">
        <f>+IFERROR((VLOOKUP(A41,Hoja4!$A$2:$AA$1057,10,FALSE)),"")</f>
        <v/>
      </c>
      <c r="H41" s="34" t="str">
        <f>+IFERROR((VLOOKUP(A41,Hoja4!$A$2:$AA$1057,11,FALSE)),"")</f>
        <v/>
      </c>
      <c r="I41" s="34" t="str">
        <f>+IFERROR((VLOOKUP(A41,Hoja4!$A$2:$AA$1057,12,FALSE)),"")</f>
        <v/>
      </c>
      <c r="J41" s="34" t="str">
        <f>+IFERROR((VLOOKUP(A41,Hoja4!$A$2:$AA$1057,13,FALSE)),"")</f>
        <v/>
      </c>
      <c r="K41" s="125" t="str">
        <f>+IFERROR((VLOOKUP(A41,Hoja4!$A$2:$AA$1057,14,FALSE)),"")</f>
        <v/>
      </c>
      <c r="L41" s="34" t="str">
        <f>+IFERROR((VLOOKUP(A41,Hoja4!$A$2:$AB$1057,15,FALSE)),"")</f>
        <v/>
      </c>
      <c r="M41" s="34" t="str">
        <f>+IFERROR((VLOOKUP(A41,Hoja4!$A$2:$AB$1057,16,FALSE)),"")</f>
        <v/>
      </c>
      <c r="N41" s="195" t="str">
        <f>+IFERROR((VLOOKUP(A41,Hoja4!$A$2:$AB$1057,17,FALSE)),"")</f>
        <v/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0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0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0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0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0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0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0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0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0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0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0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0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0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0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0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0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0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0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0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0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0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0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0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0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0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0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0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0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0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0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0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0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0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0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0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0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0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0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0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0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0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0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0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0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0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0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0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0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0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0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0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0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0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0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0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0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0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0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0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0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0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0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0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0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0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0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0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0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0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0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0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0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0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0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0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0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0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0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0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0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0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0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0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0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0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0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0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0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0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0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0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0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0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0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0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0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0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0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0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0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0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0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0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0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0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0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0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0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0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0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0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0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0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0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0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0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0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0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0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0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0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0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0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0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0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0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0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0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0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0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0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0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0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0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0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0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0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0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0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0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0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0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0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0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0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0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0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0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0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0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0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0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0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0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0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0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0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0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0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0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0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0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0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0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0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0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0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0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0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0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0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0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0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0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0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0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0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0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0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0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0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0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0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0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0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0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0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0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0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0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0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0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0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0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0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0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0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0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0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0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0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0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0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0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0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0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0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0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0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0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0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0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0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0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0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0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0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0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0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0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0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0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0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0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0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0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0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0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0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0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0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0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0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0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0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0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0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0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0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0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0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0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0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0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0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0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0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0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0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0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0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0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0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0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0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0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0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0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0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0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0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0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0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0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0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0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0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0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0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0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0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0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0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0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0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0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0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0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0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0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0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0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0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0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0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0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0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0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0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0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0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0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0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0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0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0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0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0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0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0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0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0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0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0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0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0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0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0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0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0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0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0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0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0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0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0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0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0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0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0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0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0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0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0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0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0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0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0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0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0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0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0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0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0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0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0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0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0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0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0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0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0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0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0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0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0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0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0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0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0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0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0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0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0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0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0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0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0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0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0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0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0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0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0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0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0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0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0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0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0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0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0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0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0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0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0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0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0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0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0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0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0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0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0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0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0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0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0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0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0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0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0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0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0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0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0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0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0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0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0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0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0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0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0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0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0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0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0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0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0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0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0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0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0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0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0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0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0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0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0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0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0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0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0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0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0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0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0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0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0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0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0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0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0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0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0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0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0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0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0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0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0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0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0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0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0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0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0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0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0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0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0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0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0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0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0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0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0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0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0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0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0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0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0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0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0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0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0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0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0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0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0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0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0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0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0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0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0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0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0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0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0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0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0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1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2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3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4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5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6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7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8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9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10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11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12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13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14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15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15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15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15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15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15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15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15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15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15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15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15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15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15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15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15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15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15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15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15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15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15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15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15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15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15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15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15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15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15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15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15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15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15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15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15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15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15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15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15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15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15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15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15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15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15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15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15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15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15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15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15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15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15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15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15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15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15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15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15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15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15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15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15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15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15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15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15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15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15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15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15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15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15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15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15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15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15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15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15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15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15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15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15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15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15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15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15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15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15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15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15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15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15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15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15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15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15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15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15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15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15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15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15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15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15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15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15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15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15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15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15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15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15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15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15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15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15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15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15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15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15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15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15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15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15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15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15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15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15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15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15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15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15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15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15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15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15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15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15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15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15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15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15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15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15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15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15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15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15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15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15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15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15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15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15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15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15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15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15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15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15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15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15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15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15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15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15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15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15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15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15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15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15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15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15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15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15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15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15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15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15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15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15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15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15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15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15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15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15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15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15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15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15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15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15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15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15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15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15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15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15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15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15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15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15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15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15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15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15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15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15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15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15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15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15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15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15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15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15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15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15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15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15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15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15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15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15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15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15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15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15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15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15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15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15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15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15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15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15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15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15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15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15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15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15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15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15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15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15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15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15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15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15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15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15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15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15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15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15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15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15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15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15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15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15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15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15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15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15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15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15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15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15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15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15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15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15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15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15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15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15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15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15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15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15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15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15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15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15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15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15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15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15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15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15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15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15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15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15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15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15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15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15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15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15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15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15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15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15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15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15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15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15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15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15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15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15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15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15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15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15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15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15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15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15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15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15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15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15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15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15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15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15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15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15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15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15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15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15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15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15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15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15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15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15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15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15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15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15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15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15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15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15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15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15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15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15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15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15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15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15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15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15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15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15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15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15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15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15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15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15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15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15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15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15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15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15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15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15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15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15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15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15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15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15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15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15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15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15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15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15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15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15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15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15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15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15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15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15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15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15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15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15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15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15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15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15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15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15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15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15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15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15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15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15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15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15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15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15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15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15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15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15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15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15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15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15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15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15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15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15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"/>
    </row>
    <row r="7" spans="1:14" ht="28.5" x14ac:dyDescent="0.25">
      <c r="A7" s="1"/>
      <c r="B7" s="340" t="str">
        <f>+ESTADISTICAS!B7</f>
        <v>LA GUAJIRA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44001</v>
      </c>
      <c r="C12" s="33" t="str">
        <f>+IFERROR(VLOOKUP($A12,Hoja5N!$A$2:$M$2116,4,FALSE),"")</f>
        <v>Riohacha</v>
      </c>
      <c r="D12" s="135">
        <f>+IFERROR(VLOOKUP($A12,Hoja5N!$A$2:$M$2116,6,FALSE),"")</f>
        <v>0.57153547860398668</v>
      </c>
      <c r="E12" s="135">
        <f>+IFERROR(VLOOKUP($A12,Hoja5N!$A$2:$M$2116,7,FALSE),"")</f>
        <v>0.55653864200013403</v>
      </c>
      <c r="F12" s="135">
        <f>+IFERROR(VLOOKUP($A12,Hoja5N!$A$2:$M$2116,8,FALSE),"")</f>
        <v>0.54844211216792393</v>
      </c>
      <c r="G12" s="135">
        <f>+IFERROR(VLOOKUP($A12,Hoja5N!$A$2:$M$2116,9,FALSE),"")</f>
        <v>0.64204292173470034</v>
      </c>
      <c r="H12" s="135">
        <f>+IFERROR(VLOOKUP($A12,Hoja5N!$A$2:$M$2116,10,FALSE),"")</f>
        <v>0.70159102121361616</v>
      </c>
      <c r="I12" s="135">
        <f>+IFERROR(VLOOKUP($A12,Hoja5N!$A$2:$M$2116,11,FALSE),"")</f>
        <v>0.67506087782859181</v>
      </c>
      <c r="J12" s="135">
        <f>+IFERROR(VLOOKUP($A12,Hoja5N!$A$2:$M$2116,12,FALSE),"")</f>
        <v>0.66533637400228052</v>
      </c>
      <c r="K12" s="135">
        <f>+IFERROR(VLOOKUP($A12,Hoja5N!$A$2:$M$2116,13,FALSE),"")</f>
        <v>0.65775401069518713</v>
      </c>
      <c r="L12" s="135">
        <f>+IFERROR(VLOOKUP($A12,Hoja5N!$A$2:$N$2116,14,FALSE),"")</f>
        <v>0.66685991356593233</v>
      </c>
      <c r="M12" s="135">
        <f>+IFERROR(VLOOKUP($A12,Hoja5N!$A$2:$O$2116,15,FALSE),"")</f>
        <v>0.64290538785265239</v>
      </c>
      <c r="N12" s="259">
        <f>+IFERROR(VLOOKUP($A12,Hoja5N!$A$2:$P$2116,16,FALSE),"")</f>
        <v>0.63793998546360708</v>
      </c>
    </row>
    <row r="13" spans="1:14" ht="15" x14ac:dyDescent="0.25">
      <c r="A13" s="121">
        <v>2</v>
      </c>
      <c r="B13" s="33">
        <f>+IFERROR(VLOOKUP($A13,Hoja5N!$A$2:$M$2116,3,FALSE),"")</f>
        <v>44035</v>
      </c>
      <c r="C13" s="33" t="str">
        <f>+IFERROR(VLOOKUP($A13,Hoja5N!$A$2:$M$2116,4,FALSE),"")</f>
        <v>Albania</v>
      </c>
      <c r="D13" s="135">
        <f>+IFERROR(VLOOKUP($A13,Hoja5N!$A$2:$M$2116,6,FALSE),"")</f>
        <v>7.0785070785070792E-2</v>
      </c>
      <c r="E13" s="135">
        <f>+IFERROR(VLOOKUP($A13,Hoja5N!$A$2:$M$2116,7,FALSE),"")</f>
        <v>8.6973632428177877E-2</v>
      </c>
      <c r="F13" s="135">
        <f>+IFERROR(VLOOKUP($A13,Hoja5N!$A$2:$M$2116,8,FALSE),"")</f>
        <v>3.2979113228288753E-2</v>
      </c>
      <c r="G13" s="135">
        <f>+IFERROR(VLOOKUP($A13,Hoja5N!$A$2:$M$2116,9,FALSE),"")</f>
        <v>1.4966933518969718E-2</v>
      </c>
      <c r="H13" s="135">
        <f>+IFERROR(VLOOKUP($A13,Hoja5N!$A$2:$M$2116,10,FALSE),"")</f>
        <v>1.0033444816053511E-3</v>
      </c>
      <c r="I13" s="135">
        <f>+IFERROR(VLOOKUP($A13,Hoja5N!$A$2:$M$2116,11,FALSE),"")</f>
        <v>9.3097913322632425E-3</v>
      </c>
      <c r="J13" s="135">
        <f>+IFERROR(VLOOKUP($A13,Hoja5N!$A$2:$M$2116,12,FALSE),"")</f>
        <v>1.4166923313828149E-2</v>
      </c>
      <c r="K13" s="135">
        <f>+IFERROR(VLOOKUP($A13,Hoja5N!$A$2:$M$2116,13,FALSE),"")</f>
        <v>0</v>
      </c>
      <c r="L13" s="135">
        <f>+IFERROR(VLOOKUP($A13,Hoja5N!$A$2:$N$2116,14,FALSE),"")</f>
        <v>0</v>
      </c>
      <c r="M13" s="135">
        <f>+IFERROR(VLOOKUP($A13,Hoja5N!$A$2:$O$2116,15,FALSE),"")</f>
        <v>0</v>
      </c>
      <c r="N13" s="259">
        <f>+IFERROR(VLOOKUP($A13,Hoja5N!$A$2:$P$2116,16,FALSE),"")</f>
        <v>0</v>
      </c>
    </row>
    <row r="14" spans="1:14" ht="15" x14ac:dyDescent="0.25">
      <c r="A14" s="121">
        <v>3</v>
      </c>
      <c r="B14" s="33">
        <f>+IFERROR(VLOOKUP($A14,Hoja5N!$A$2:$M$2116,3,FALSE),"")</f>
        <v>44078</v>
      </c>
      <c r="C14" s="33" t="str">
        <f>+IFERROR(VLOOKUP($A14,Hoja5N!$A$2:$M$2116,4,FALSE),"")</f>
        <v>Barrancas</v>
      </c>
      <c r="D14" s="135">
        <f>+IFERROR(VLOOKUP($A14,Hoja5N!$A$2:$M$2116,6,FALSE),"")</f>
        <v>0</v>
      </c>
      <c r="E14" s="135">
        <f>+IFERROR(VLOOKUP($A14,Hoja5N!$A$2:$M$2116,7,FALSE),"")</f>
        <v>3.4036759700476517E-2</v>
      </c>
      <c r="F14" s="135">
        <f>+IFERROR(VLOOKUP($A14,Hoja5N!$A$2:$M$2116,8,FALSE),"")</f>
        <v>3.8073543768304588E-2</v>
      </c>
      <c r="G14" s="135">
        <f>+IFERROR(VLOOKUP($A14,Hoja5N!$A$2:$M$2116,9,FALSE),"")</f>
        <v>2.6604068857589983E-2</v>
      </c>
      <c r="H14" s="135">
        <f>+IFERROR(VLOOKUP($A14,Hoja5N!$A$2:$M$2116,10,FALSE),"")</f>
        <v>1.0885999395222256E-2</v>
      </c>
      <c r="I14" s="135">
        <f>+IFERROR(VLOOKUP($A14,Hoja5N!$A$2:$M$2116,11,FALSE),"")</f>
        <v>0</v>
      </c>
      <c r="J14" s="135">
        <f>+IFERROR(VLOOKUP($A14,Hoja5N!$A$2:$M$2116,12,FALSE),"")</f>
        <v>0</v>
      </c>
      <c r="K14" s="135">
        <f>+IFERROR(VLOOKUP($A14,Hoja5N!$A$2:$M$2116,13,FALSE),"")</f>
        <v>0</v>
      </c>
      <c r="L14" s="135">
        <f>+IFERROR(VLOOKUP($A14,Hoja5N!$A$2:$N$2116,14,FALSE),"")</f>
        <v>0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44090</v>
      </c>
      <c r="C15" s="33" t="str">
        <f>+IFERROR(VLOOKUP($A15,Hoja5N!$A$2:$M$2116,4,FALSE),"")</f>
        <v>Dibulla</v>
      </c>
      <c r="D15" s="135">
        <f>+IFERROR(VLOOKUP($A15,Hoja5N!$A$2:$M$2116,6,FALSE),"")</f>
        <v>3.3749578130273373E-3</v>
      </c>
      <c r="E15" s="135">
        <f>+IFERROR(VLOOKUP($A15,Hoja5N!$A$2:$M$2116,7,FALSE),"")</f>
        <v>0</v>
      </c>
      <c r="F15" s="135">
        <f>+IFERROR(VLOOKUP($A15,Hoja5N!$A$2:$M$2116,8,FALSE),"")</f>
        <v>0</v>
      </c>
      <c r="G15" s="135">
        <f>+IFERROR(VLOOKUP($A15,Hoja5N!$A$2:$M$2116,9,FALSE),"")</f>
        <v>0</v>
      </c>
      <c r="H15" s="135">
        <f>+IFERROR(VLOOKUP($A15,Hoja5N!$A$2:$M$2116,10,FALSE),"")</f>
        <v>0</v>
      </c>
      <c r="I15" s="135">
        <f>+IFERROR(VLOOKUP($A15,Hoja5N!$A$2:$M$2116,11,FALSE),"")</f>
        <v>0</v>
      </c>
      <c r="J15" s="135">
        <f>+IFERROR(VLOOKUP($A15,Hoja5N!$A$2:$M$2116,12,FALSE),"")</f>
        <v>0</v>
      </c>
      <c r="K15" s="135">
        <f>+IFERROR(VLOOKUP($A15,Hoja5N!$A$2:$M$2116,13,FALSE),"")</f>
        <v>0</v>
      </c>
      <c r="L15" s="135">
        <f>+IFERROR(VLOOKUP($A15,Hoja5N!$A$2:$N$2116,14,FALSE),"")</f>
        <v>4.8204386599180526E-4</v>
      </c>
      <c r="M15" s="135">
        <f>+IFERROR(VLOOKUP($A15,Hoja5N!$A$2:$O$2116,15,FALSE),"")</f>
        <v>0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44098</v>
      </c>
      <c r="C16" s="33" t="str">
        <f>+IFERROR(VLOOKUP($A16,Hoja5N!$A$2:$M$2116,4,FALSE),"")</f>
        <v>Distracción</v>
      </c>
      <c r="D16" s="135">
        <f>+IFERROR(VLOOKUP($A16,Hoja5N!$A$2:$M$2116,6,FALSE),"")</f>
        <v>0.10551181102362205</v>
      </c>
      <c r="E16" s="135">
        <f>+IFERROR(VLOOKUP($A16,Hoja5N!$A$2:$M$2116,7,FALSE),"")</f>
        <v>9.8970704671417262E-2</v>
      </c>
      <c r="F16" s="135">
        <f>+IFERROR(VLOOKUP($A16,Hoja5N!$A$2:$M$2116,8,FALSE),"")</f>
        <v>2.9179810725552049E-2</v>
      </c>
      <c r="G16" s="135">
        <f>+IFERROR(VLOOKUP($A16,Hoja5N!$A$2:$M$2116,9,FALSE),"")</f>
        <v>0</v>
      </c>
      <c r="H16" s="135">
        <f>+IFERROR(VLOOKUP($A16,Hoja5N!$A$2:$M$2116,10,FALSE),"")</f>
        <v>2.5423728813559324E-2</v>
      </c>
      <c r="I16" s="135">
        <f>+IFERROR(VLOOKUP($A16,Hoja5N!$A$2:$M$2116,11,FALSE),"")</f>
        <v>7.5872534142640367E-3</v>
      </c>
      <c r="J16" s="135">
        <f>+IFERROR(VLOOKUP($A16,Hoja5N!$A$2:$M$2116,12,FALSE),"")</f>
        <v>0</v>
      </c>
      <c r="K16" s="135">
        <f>+IFERROR(VLOOKUP($A16,Hoja5N!$A$2:$M$2116,13,FALSE),"")</f>
        <v>0</v>
      </c>
      <c r="L16" s="135">
        <f>+IFERROR(VLOOKUP($A16,Hoja5N!$A$2:$N$2116,14,FALSE),"")</f>
        <v>0</v>
      </c>
      <c r="M16" s="135">
        <f>+IFERROR(VLOOKUP($A16,Hoja5N!$A$2:$O$2116,15,FALSE),"")</f>
        <v>0</v>
      </c>
      <c r="N16" s="259">
        <f>+IFERROR(VLOOKUP($A16,Hoja5N!$A$2:$P$2116,16,FALSE),"")</f>
        <v>0</v>
      </c>
    </row>
    <row r="17" spans="1:14" ht="15" x14ac:dyDescent="0.25">
      <c r="A17" s="121">
        <v>6</v>
      </c>
      <c r="B17" s="33">
        <f>+IFERROR(VLOOKUP($A17,Hoja5N!$A$2:$M$2116,3,FALSE),"")</f>
        <v>44110</v>
      </c>
      <c r="C17" s="33" t="str">
        <f>+IFERROR(VLOOKUP($A17,Hoja5N!$A$2:$M$2116,4,FALSE),"")</f>
        <v>El Molino</v>
      </c>
      <c r="D17" s="135">
        <f>+IFERROR(VLOOKUP($A17,Hoja5N!$A$2:$M$2116,6,FALSE),"")</f>
        <v>6.1016949152542375E-2</v>
      </c>
      <c r="E17" s="135">
        <f>+IFERROR(VLOOKUP($A17,Hoja5N!$A$2:$M$2116,7,FALSE),"")</f>
        <v>6.491228070175438E-2</v>
      </c>
      <c r="F17" s="135">
        <f>+IFERROR(VLOOKUP($A17,Hoja5N!$A$2:$M$2116,8,FALSE),"")</f>
        <v>6.5836298932384338E-2</v>
      </c>
      <c r="G17" s="135">
        <f>+IFERROR(VLOOKUP($A17,Hoja5N!$A$2:$M$2116,9,FALSE),"")</f>
        <v>3.5906642728904849E-2</v>
      </c>
      <c r="H17" s="135">
        <f>+IFERROR(VLOOKUP($A17,Hoja5N!$A$2:$M$2116,10,FALSE),"")</f>
        <v>0</v>
      </c>
      <c r="I17" s="135">
        <f>+IFERROR(VLOOKUP($A17,Hoja5N!$A$2:$M$2116,11,FALSE),"")</f>
        <v>0</v>
      </c>
      <c r="J17" s="135">
        <f>+IFERROR(VLOOKUP($A17,Hoja5N!$A$2:$M$2116,12,FALSE),"")</f>
        <v>0</v>
      </c>
      <c r="K17" s="135">
        <f>+IFERROR(VLOOKUP($A17,Hoja5N!$A$2:$M$2116,13,FALSE),"")</f>
        <v>0</v>
      </c>
      <c r="L17" s="135">
        <f>+IFERROR(VLOOKUP($A17,Hoja5N!$A$2:$N$2116,14,FALSE),"")</f>
        <v>0</v>
      </c>
      <c r="M17" s="135">
        <f>+IFERROR(VLOOKUP($A17,Hoja5N!$A$2:$O$2116,15,FALSE),"")</f>
        <v>0</v>
      </c>
      <c r="N17" s="259">
        <f>+IFERROR(VLOOKUP($A17,Hoja5N!$A$2:$P$2116,16,FALSE),"")</f>
        <v>0</v>
      </c>
    </row>
    <row r="18" spans="1:14" ht="15" x14ac:dyDescent="0.25">
      <c r="A18" s="121">
        <v>7</v>
      </c>
      <c r="B18" s="33">
        <f>+IFERROR(VLOOKUP($A18,Hoja5N!$A$2:$M$2116,3,FALSE),"")</f>
        <v>44279</v>
      </c>
      <c r="C18" s="33" t="str">
        <f>+IFERROR(VLOOKUP($A18,Hoja5N!$A$2:$M$2116,4,FALSE),"")</f>
        <v>Fonseca</v>
      </c>
      <c r="D18" s="135">
        <f>+IFERROR(VLOOKUP($A18,Hoja5N!$A$2:$M$2116,6,FALSE),"")</f>
        <v>0.37026604068857588</v>
      </c>
      <c r="E18" s="135">
        <f>+IFERROR(VLOOKUP($A18,Hoja5N!$A$2:$M$2116,7,FALSE),"")</f>
        <v>0.41817613991255465</v>
      </c>
      <c r="F18" s="135">
        <f>+IFERROR(VLOOKUP($A18,Hoja5N!$A$2:$M$2116,8,FALSE),"")</f>
        <v>0.53651771956856698</v>
      </c>
      <c r="G18" s="135">
        <f>+IFERROR(VLOOKUP($A18,Hoja5N!$A$2:$M$2116,9,FALSE),"")</f>
        <v>0.83318277627220716</v>
      </c>
      <c r="H18" s="135">
        <f>+IFERROR(VLOOKUP($A18,Hoja5N!$A$2:$M$2116,10,FALSE),"")</f>
        <v>1.1858355282411472</v>
      </c>
      <c r="I18" s="135">
        <f>+IFERROR(VLOOKUP($A18,Hoja5N!$A$2:$M$2116,11,FALSE),"")</f>
        <v>1.2211838006230529</v>
      </c>
      <c r="J18" s="135">
        <f>+IFERROR(VLOOKUP($A18,Hoja5N!$A$2:$M$2116,12,FALSE),"")</f>
        <v>1.2390057361376674</v>
      </c>
      <c r="K18" s="135">
        <f>+IFERROR(VLOOKUP($A18,Hoja5N!$A$2:$M$2116,13,FALSE),"")</f>
        <v>1.1651090342679127</v>
      </c>
      <c r="L18" s="135">
        <f>+IFERROR(VLOOKUP($A18,Hoja5N!$A$2:$N$2116,14,FALSE),"")</f>
        <v>0.97394636015325675</v>
      </c>
      <c r="M18" s="135">
        <f>+IFERROR(VLOOKUP($A18,Hoja5N!$A$2:$O$2116,15,FALSE),"")</f>
        <v>0.90199081163859107</v>
      </c>
      <c r="N18" s="259">
        <f>+IFERROR(VLOOKUP($A18,Hoja5N!$A$2:$P$2116,16,FALSE),"")</f>
        <v>0.76234331030954205</v>
      </c>
    </row>
    <row r="19" spans="1:14" ht="15" x14ac:dyDescent="0.25">
      <c r="A19" s="121">
        <v>8</v>
      </c>
      <c r="B19" s="33">
        <f>+IFERROR(VLOOKUP($A19,Hoja5N!$A$2:$M$2116,3,FALSE),"")</f>
        <v>44378</v>
      </c>
      <c r="C19" s="33" t="str">
        <f>+IFERROR(VLOOKUP($A19,Hoja5N!$A$2:$M$2116,4,FALSE),"")</f>
        <v>Hatonuevo</v>
      </c>
      <c r="D19" s="135">
        <f>+IFERROR(VLOOKUP($A19,Hoja5N!$A$2:$M$2116,6,FALSE),"")</f>
        <v>2.3442319555829736E-2</v>
      </c>
      <c r="E19" s="135">
        <f>+IFERROR(VLOOKUP($A19,Hoja5N!$A$2:$M$2116,7,FALSE),"")</f>
        <v>2.2105875509016871E-2</v>
      </c>
      <c r="F19" s="135">
        <f>+IFERROR(VLOOKUP($A19,Hoja5N!$A$2:$M$2116,8,FALSE),"")</f>
        <v>2.0532741398446172E-2</v>
      </c>
      <c r="G19" s="135">
        <f>+IFERROR(VLOOKUP($A19,Hoja5N!$A$2:$M$2116,9,FALSE),"")</f>
        <v>0</v>
      </c>
      <c r="H19" s="135">
        <f>+IFERROR(VLOOKUP($A19,Hoja5N!$A$2:$M$2116,10,FALSE),"")</f>
        <v>0</v>
      </c>
      <c r="I19" s="135">
        <f>+IFERROR(VLOOKUP($A19,Hoja5N!$A$2:$M$2116,11,FALSE),"")</f>
        <v>0</v>
      </c>
      <c r="J19" s="135">
        <f>+IFERROR(VLOOKUP($A19,Hoja5N!$A$2:$M$2116,12,FALSE),"")</f>
        <v>0</v>
      </c>
      <c r="K19" s="135">
        <f>+IFERROR(VLOOKUP($A19,Hoja5N!$A$2:$M$2116,13,FALSE),"")</f>
        <v>0</v>
      </c>
      <c r="L19" s="135">
        <f>+IFERROR(VLOOKUP($A19,Hoja5N!$A$2:$N$2116,14,FALSE),"")</f>
        <v>0</v>
      </c>
      <c r="M19" s="135">
        <f>+IFERROR(VLOOKUP($A19,Hoja5N!$A$2:$O$2116,15,FALSE),"")</f>
        <v>4.3029259896729778E-4</v>
      </c>
      <c r="N19" s="259">
        <f>+IFERROR(VLOOKUP($A19,Hoja5N!$A$2:$P$2116,16,FALSE),"")</f>
        <v>0</v>
      </c>
    </row>
    <row r="20" spans="1:14" ht="15" x14ac:dyDescent="0.25">
      <c r="A20" s="121">
        <v>9</v>
      </c>
      <c r="B20" s="33">
        <f>+IFERROR(VLOOKUP($A20,Hoja5N!$A$2:$M$2116,3,FALSE),"")</f>
        <v>44420</v>
      </c>
      <c r="C20" s="33" t="str">
        <f>+IFERROR(VLOOKUP($A20,Hoja5N!$A$2:$M$2116,4,FALSE),"")</f>
        <v>La Jagua del Pilar</v>
      </c>
      <c r="D20" s="135">
        <f>+IFERROR(VLOOKUP($A20,Hoja5N!$A$2:$M$2116,6,FALSE),"")</f>
        <v>8.9928057553956831E-2</v>
      </c>
      <c r="E20" s="135">
        <f>+IFERROR(VLOOKUP($A20,Hoja5N!$A$2:$M$2116,7,FALSE),"")</f>
        <v>0.21708185053380782</v>
      </c>
      <c r="F20" s="135">
        <f>+IFERROR(VLOOKUP($A20,Hoja5N!$A$2:$M$2116,8,FALSE),"")</f>
        <v>0.21107266435986158</v>
      </c>
      <c r="G20" s="135">
        <f>+IFERROR(VLOOKUP($A20,Hoja5N!$A$2:$M$2116,9,FALSE),"")</f>
        <v>8.1355932203389825E-2</v>
      </c>
      <c r="H20" s="135">
        <f>+IFERROR(VLOOKUP($A20,Hoja5N!$A$2:$M$2116,10,FALSE),"")</f>
        <v>0</v>
      </c>
      <c r="I20" s="135">
        <f>+IFERROR(VLOOKUP($A20,Hoja5N!$A$2:$M$2116,11,FALSE),"")</f>
        <v>0</v>
      </c>
      <c r="J20" s="135">
        <f>+IFERROR(VLOOKUP($A20,Hoja5N!$A$2:$M$2116,12,FALSE),"")</f>
        <v>0</v>
      </c>
      <c r="K20" s="135">
        <f>+IFERROR(VLOOKUP($A20,Hoja5N!$A$2:$M$2116,13,FALSE),"")</f>
        <v>0</v>
      </c>
      <c r="L20" s="135">
        <f>+IFERROR(VLOOKUP($A20,Hoja5N!$A$2:$N$2116,14,FALSE),"")</f>
        <v>0</v>
      </c>
      <c r="M20" s="135">
        <f>+IFERROR(VLOOKUP($A20,Hoja5N!$A$2:$O$2116,15,FALSE),"")</f>
        <v>0</v>
      </c>
      <c r="N20" s="259">
        <f>+IFERROR(VLOOKUP($A20,Hoja5N!$A$2:$P$2116,16,FALSE),"")</f>
        <v>0</v>
      </c>
    </row>
    <row r="21" spans="1:14" ht="15" x14ac:dyDescent="0.25">
      <c r="A21" s="121">
        <v>10</v>
      </c>
      <c r="B21" s="33">
        <f>+IFERROR(VLOOKUP($A21,Hoja5N!$A$2:$M$2116,3,FALSE),"")</f>
        <v>44430</v>
      </c>
      <c r="C21" s="33" t="str">
        <f>+IFERROR(VLOOKUP($A21,Hoja5N!$A$2:$M$2116,4,FALSE),"")</f>
        <v>Maicao</v>
      </c>
      <c r="D21" s="135">
        <f>+IFERROR(VLOOKUP($A21,Hoja5N!$A$2:$M$2116,6,FALSE),"")</f>
        <v>0.11384314610121062</v>
      </c>
      <c r="E21" s="135">
        <f>+IFERROR(VLOOKUP($A21,Hoja5N!$A$2:$M$2116,7,FALSE),"")</f>
        <v>0.11870920957215374</v>
      </c>
      <c r="F21" s="135">
        <f>+IFERROR(VLOOKUP($A21,Hoja5N!$A$2:$M$2116,8,FALSE),"")</f>
        <v>0.10069274368483661</v>
      </c>
      <c r="G21" s="135">
        <f>+IFERROR(VLOOKUP($A21,Hoja5N!$A$2:$M$2116,9,FALSE),"")</f>
        <v>0.11295119643098553</v>
      </c>
      <c r="H21" s="135">
        <f>+IFERROR(VLOOKUP($A21,Hoja5N!$A$2:$M$2116,10,FALSE),"")</f>
        <v>0.17448172127395201</v>
      </c>
      <c r="I21" s="135">
        <f>+IFERROR(VLOOKUP($A21,Hoja5N!$A$2:$M$2116,11,FALSE),"")</f>
        <v>0.1610586011342155</v>
      </c>
      <c r="J21" s="135">
        <f>+IFERROR(VLOOKUP($A21,Hoja5N!$A$2:$M$2116,12,FALSE),"")</f>
        <v>0.15992246183668524</v>
      </c>
      <c r="K21" s="135">
        <f>+IFERROR(VLOOKUP($A21,Hoja5N!$A$2:$M$2116,13,FALSE),"")</f>
        <v>0.15672636642902685</v>
      </c>
      <c r="L21" s="135">
        <f>+IFERROR(VLOOKUP($A21,Hoja5N!$A$2:$N$2116,14,FALSE),"")</f>
        <v>0.14581253466444813</v>
      </c>
      <c r="M21" s="135">
        <f>+IFERROR(VLOOKUP($A21,Hoja5N!$A$2:$O$2116,15,FALSE),"")</f>
        <v>0.13503233168505135</v>
      </c>
      <c r="N21" s="259">
        <f>+IFERROR(VLOOKUP($A21,Hoja5N!$A$2:$P$2116,16,FALSE),"")</f>
        <v>0.13742071881606766</v>
      </c>
    </row>
    <row r="22" spans="1:14" ht="15" x14ac:dyDescent="0.25">
      <c r="A22" s="121">
        <v>11</v>
      </c>
      <c r="B22" s="33">
        <f>+IFERROR(VLOOKUP($A22,Hoja5N!$A$2:$M$2116,3,FALSE),"")</f>
        <v>44560</v>
      </c>
      <c r="C22" s="33" t="str">
        <f>+IFERROR(VLOOKUP($A22,Hoja5N!$A$2:$M$2116,4,FALSE),"")</f>
        <v>Manaure</v>
      </c>
      <c r="D22" s="135">
        <f>+IFERROR(VLOOKUP($A22,Hoja5N!$A$2:$M$2116,6,FALSE),"")</f>
        <v>9.5672652340300264E-3</v>
      </c>
      <c r="E22" s="135">
        <f>+IFERROR(VLOOKUP($A22,Hoja5N!$A$2:$M$2116,7,FALSE),"")</f>
        <v>1.1262846684499507E-2</v>
      </c>
      <c r="F22" s="135">
        <f>+IFERROR(VLOOKUP($A22,Hoja5N!$A$2:$M$2116,8,FALSE),"")</f>
        <v>6.4847338557146713E-3</v>
      </c>
      <c r="G22" s="135">
        <f>+IFERROR(VLOOKUP($A22,Hoja5N!$A$2:$M$2116,9,FALSE),"")</f>
        <v>2.8649563745279334E-2</v>
      </c>
      <c r="H22" s="135">
        <f>+IFERROR(VLOOKUP($A22,Hoja5N!$A$2:$M$2116,10,FALSE),"")</f>
        <v>4.7583081570996978E-2</v>
      </c>
      <c r="I22" s="135">
        <f>+IFERROR(VLOOKUP($A22,Hoja5N!$A$2:$M$2116,11,FALSE),"")</f>
        <v>4.8398835516739444E-2</v>
      </c>
      <c r="J22" s="135">
        <f>+IFERROR(VLOOKUP($A22,Hoja5N!$A$2:$M$2116,12,FALSE),"")</f>
        <v>5.8960615241202517E-2</v>
      </c>
      <c r="K22" s="135">
        <f>+IFERROR(VLOOKUP($A22,Hoja5N!$A$2:$M$2116,13,FALSE),"")</f>
        <v>3.8732788536885707E-2</v>
      </c>
      <c r="L22" s="135">
        <f>+IFERROR(VLOOKUP($A22,Hoja5N!$A$2:$N$2116,14,FALSE),"")</f>
        <v>2.9325819244416615E-2</v>
      </c>
      <c r="M22" s="135">
        <f>+IFERROR(VLOOKUP($A22,Hoja5N!$A$2:$O$2116,15,FALSE),"")</f>
        <v>1.6085523029273654E-2</v>
      </c>
      <c r="N22" s="259">
        <f>+IFERROR(VLOOKUP($A22,Hoja5N!$A$2:$P$2116,16,FALSE),"")</f>
        <v>1.354959944614776E-2</v>
      </c>
    </row>
    <row r="23" spans="1:14" ht="15" x14ac:dyDescent="0.25">
      <c r="A23" s="121">
        <v>12</v>
      </c>
      <c r="B23" s="33">
        <f>+IFERROR(VLOOKUP($A23,Hoja5N!$A$2:$M$2116,3,FALSE),"")</f>
        <v>44650</v>
      </c>
      <c r="C23" s="33" t="str">
        <f>+IFERROR(VLOOKUP($A23,Hoja5N!$A$2:$M$2116,4,FALSE),"")</f>
        <v>San Juan del Cesar</v>
      </c>
      <c r="D23" s="135">
        <f>+IFERROR(VLOOKUP($A23,Hoja5N!$A$2:$M$2116,6,FALSE),"")</f>
        <v>0.24738114423851731</v>
      </c>
      <c r="E23" s="135">
        <f>+IFERROR(VLOOKUP($A23,Hoja5N!$A$2:$M$2116,7,FALSE),"")</f>
        <v>8.7631578947368421E-2</v>
      </c>
      <c r="F23" s="135">
        <f>+IFERROR(VLOOKUP($A23,Hoja5N!$A$2:$M$2116,8,FALSE),"")</f>
        <v>0.27324380165289258</v>
      </c>
      <c r="G23" s="135">
        <f>+IFERROR(VLOOKUP($A23,Hoja5N!$A$2:$M$2116,9,FALSE),"")</f>
        <v>0.22056216763737654</v>
      </c>
      <c r="H23" s="135">
        <f>+IFERROR(VLOOKUP($A23,Hoja5N!$A$2:$M$2116,10,FALSE),"")</f>
        <v>0.14502487562189054</v>
      </c>
      <c r="I23" s="135">
        <f>+IFERROR(VLOOKUP($A23,Hoja5N!$A$2:$M$2116,11,FALSE),"")</f>
        <v>8.7305447470817116E-2</v>
      </c>
      <c r="J23" s="135">
        <f>+IFERROR(VLOOKUP($A23,Hoja5N!$A$2:$M$2116,12,FALSE),"")</f>
        <v>5.9616749467707592E-2</v>
      </c>
      <c r="K23" s="135">
        <f>+IFERROR(VLOOKUP($A23,Hoja5N!$A$2:$M$2116,13,FALSE),"")</f>
        <v>6.4715298422135831E-2</v>
      </c>
      <c r="L23" s="135">
        <f>+IFERROR(VLOOKUP($A23,Hoja5N!$A$2:$N$2116,14,FALSE),"")</f>
        <v>9.2836420441865658E-2</v>
      </c>
      <c r="M23" s="135">
        <f>+IFERROR(VLOOKUP($A23,Hoja5N!$A$2:$O$2116,15,FALSE),"")</f>
        <v>0.13937513848881011</v>
      </c>
      <c r="N23" s="259">
        <f>+IFERROR(VLOOKUP($A23,Hoja5N!$A$2:$P$2116,16,FALSE),"")</f>
        <v>0.2114488573330375</v>
      </c>
    </row>
    <row r="24" spans="1:14" ht="15" x14ac:dyDescent="0.25">
      <c r="A24" s="121">
        <v>13</v>
      </c>
      <c r="B24" s="33">
        <f>+IFERROR(VLOOKUP($A24,Hoja5N!$A$2:$M$2116,3,FALSE),"")</f>
        <v>44847</v>
      </c>
      <c r="C24" s="33" t="str">
        <f>+IFERROR(VLOOKUP($A24,Hoja5N!$A$2:$M$2116,4,FALSE),"")</f>
        <v>Uribia</v>
      </c>
      <c r="D24" s="135">
        <f>+IFERROR(VLOOKUP($A24,Hoja5N!$A$2:$M$2116,6,FALSE),"")</f>
        <v>1.0050251256281407E-2</v>
      </c>
      <c r="E24" s="135">
        <f>+IFERROR(VLOOKUP($A24,Hoja5N!$A$2:$M$2116,7,FALSE),"")</f>
        <v>8.4524463991203953E-3</v>
      </c>
      <c r="F24" s="135">
        <f>+IFERROR(VLOOKUP($A24,Hoja5N!$A$2:$M$2116,8,FALSE),"")</f>
        <v>8.8029343114371453E-3</v>
      </c>
      <c r="G24" s="135">
        <f>+IFERROR(VLOOKUP($A24,Hoja5N!$A$2:$M$2116,9,FALSE),"")</f>
        <v>5.758281573498965E-3</v>
      </c>
      <c r="H24" s="135">
        <f>+IFERROR(VLOOKUP($A24,Hoja5N!$A$2:$M$2116,10,FALSE),"")</f>
        <v>4.9601305958435361E-3</v>
      </c>
      <c r="I24" s="135">
        <f>+IFERROR(VLOOKUP($A24,Hoja5N!$A$2:$M$2116,11,FALSE),"")</f>
        <v>0</v>
      </c>
      <c r="J24" s="135">
        <f>+IFERROR(VLOOKUP($A24,Hoja5N!$A$2:$M$2116,12,FALSE),"")</f>
        <v>2.9781021897810219E-3</v>
      </c>
      <c r="K24" s="135">
        <f>+IFERROR(VLOOKUP($A24,Hoja5N!$A$2:$M$2116,13,FALSE),"")</f>
        <v>1.8753447324875896E-3</v>
      </c>
      <c r="L24" s="135">
        <f>+IFERROR(VLOOKUP($A24,Hoja5N!$A$2:$N$2116,14,FALSE),"")</f>
        <v>1.9226877150374418E-3</v>
      </c>
      <c r="M24" s="135">
        <f>+IFERROR(VLOOKUP($A24,Hoja5N!$A$2:$O$2116,15,FALSE),"")</f>
        <v>2.905315298152029E-3</v>
      </c>
      <c r="N24" s="259">
        <f>+IFERROR(VLOOKUP($A24,Hoja5N!$A$2:$P$2116,16,FALSE),"")</f>
        <v>1.219454776590235E-2</v>
      </c>
    </row>
    <row r="25" spans="1:14" ht="15" x14ac:dyDescent="0.25">
      <c r="A25" s="121">
        <v>14</v>
      </c>
      <c r="B25" s="33">
        <f>+IFERROR(VLOOKUP($A25,Hoja5N!$A$2:$M$2116,3,FALSE),"")</f>
        <v>44855</v>
      </c>
      <c r="C25" s="33" t="str">
        <f>+IFERROR(VLOOKUP($A25,Hoja5N!$A$2:$M$2116,4,FALSE),"")</f>
        <v>Urumita</v>
      </c>
      <c r="D25" s="135">
        <f>+IFERROR(VLOOKUP($A25,Hoja5N!$A$2:$M$2116,6,FALSE),"")</f>
        <v>0.15124153498871332</v>
      </c>
      <c r="E25" s="135">
        <f>+IFERROR(VLOOKUP($A25,Hoja5N!$A$2:$M$2116,7,FALSE),"")</f>
        <v>3.981797497155859E-2</v>
      </c>
      <c r="F25" s="135">
        <f>+IFERROR(VLOOKUP($A25,Hoja5N!$A$2:$M$2116,8,FALSE),"")</f>
        <v>0</v>
      </c>
      <c r="G25" s="135">
        <f>+IFERROR(VLOOKUP($A25,Hoja5N!$A$2:$M$2116,9,FALSE),"")</f>
        <v>0</v>
      </c>
      <c r="H25" s="135">
        <f>+IFERROR(VLOOKUP($A25,Hoja5N!$A$2:$M$2116,10,FALSE),"")</f>
        <v>0</v>
      </c>
      <c r="I25" s="135">
        <f>+IFERROR(VLOOKUP($A25,Hoja5N!$A$2:$M$2116,11,FALSE),"")</f>
        <v>0</v>
      </c>
      <c r="J25" s="135">
        <f>+IFERROR(VLOOKUP($A25,Hoja5N!$A$2:$M$2116,12,FALSE),"")</f>
        <v>0</v>
      </c>
      <c r="K25" s="135">
        <f>+IFERROR(VLOOKUP($A25,Hoja5N!$A$2:$M$2116,13,FALSE),"")</f>
        <v>0</v>
      </c>
      <c r="L25" s="135">
        <f>+IFERROR(VLOOKUP($A25,Hoja5N!$A$2:$N$2116,14,FALSE),"")</f>
        <v>0</v>
      </c>
      <c r="M25" s="135">
        <f>+IFERROR(VLOOKUP($A25,Hoja5N!$A$2:$O$2116,15,FALSE),"")</f>
        <v>0</v>
      </c>
      <c r="N25" s="259">
        <f>+IFERROR(VLOOKUP($A25,Hoja5N!$A$2:$P$2116,16,FALSE),"")</f>
        <v>0</v>
      </c>
    </row>
    <row r="26" spans="1:14" ht="15" x14ac:dyDescent="0.25">
      <c r="A26" s="121">
        <v>15</v>
      </c>
      <c r="B26" s="33">
        <f>+IFERROR(VLOOKUP($A26,Hoja5N!$A$2:$M$2116,3,FALSE),"")</f>
        <v>44874</v>
      </c>
      <c r="C26" s="33" t="str">
        <f>+IFERROR(VLOOKUP($A26,Hoja5N!$A$2:$M$2116,4,FALSE),"")</f>
        <v>Villanueva</v>
      </c>
      <c r="D26" s="135">
        <f>+IFERROR(VLOOKUP($A26,Hoja5N!$A$2:$M$2116,6,FALSE),"")</f>
        <v>0.21548507462686567</v>
      </c>
      <c r="E26" s="135">
        <f>+IFERROR(VLOOKUP($A26,Hoja5N!$A$2:$M$2116,7,FALSE),"")</f>
        <v>0.25210477081384469</v>
      </c>
      <c r="F26" s="135">
        <f>+IFERROR(VLOOKUP($A26,Hoja5N!$A$2:$M$2116,8,FALSE),"")</f>
        <v>0.23248259860788864</v>
      </c>
      <c r="G26" s="135">
        <f>+IFERROR(VLOOKUP($A26,Hoja5N!$A$2:$M$2116,9,FALSE),"")</f>
        <v>0.28896991795806748</v>
      </c>
      <c r="H26" s="135">
        <f>+IFERROR(VLOOKUP($A26,Hoja5N!$A$2:$M$2116,10,FALSE),"")</f>
        <v>0.43719485130936531</v>
      </c>
      <c r="I26" s="135">
        <f>+IFERROR(VLOOKUP($A26,Hoja5N!$A$2:$M$2116,11,FALSE),"")</f>
        <v>0.3595166163141994</v>
      </c>
      <c r="J26" s="135">
        <f>+IFERROR(VLOOKUP($A26,Hoja5N!$A$2:$M$2116,12,FALSE),"")</f>
        <v>0.37609694943585459</v>
      </c>
      <c r="K26" s="135">
        <f>+IFERROR(VLOOKUP($A26,Hoja5N!$A$2:$M$2116,13,FALSE),"")</f>
        <v>0.37692307692307692</v>
      </c>
      <c r="L26" s="135">
        <f>+IFERROR(VLOOKUP($A26,Hoja5N!$A$2:$N$2116,14,FALSE),"")</f>
        <v>0.34760000000000002</v>
      </c>
      <c r="M26" s="135">
        <f>+IFERROR(VLOOKUP($A26,Hoja5N!$A$2:$O$2116,15,FALSE),"")</f>
        <v>0.34056224899598392</v>
      </c>
      <c r="N26" s="259">
        <f>+IFERROR(VLOOKUP($A26,Hoja5N!$A$2:$P$2116,16,FALSE),"")</f>
        <v>0.34691407825736181</v>
      </c>
    </row>
    <row r="27" spans="1:14" ht="15" x14ac:dyDescent="0.25">
      <c r="A27" s="121">
        <v>16</v>
      </c>
      <c r="B27" s="33" t="str">
        <f>+IFERROR(VLOOKUP($A27,Hoja5N!$A$2:$M$2116,3,FALSE),"")</f>
        <v/>
      </c>
      <c r="C27" s="33" t="str">
        <f>+IFERROR(VLOOKUP($A27,Hoja5N!$A$2:$M$2116,4,FALSE),"")</f>
        <v/>
      </c>
      <c r="D27" s="135" t="str">
        <f>+IFERROR(VLOOKUP($A27,Hoja5N!$A$2:$M$2116,6,FALSE),"")</f>
        <v/>
      </c>
      <c r="E27" s="135" t="str">
        <f>+IFERROR(VLOOKUP($A27,Hoja5N!$A$2:$M$2116,7,FALSE),"")</f>
        <v/>
      </c>
      <c r="F27" s="135" t="str">
        <f>+IFERROR(VLOOKUP($A27,Hoja5N!$A$2:$M$2116,8,FALSE),"")</f>
        <v/>
      </c>
      <c r="G27" s="135" t="str">
        <f>+IFERROR(VLOOKUP($A27,Hoja5N!$A$2:$M$2116,9,FALSE),"")</f>
        <v/>
      </c>
      <c r="H27" s="135" t="str">
        <f>+IFERROR(VLOOKUP($A27,Hoja5N!$A$2:$M$2116,10,FALSE),"")</f>
        <v/>
      </c>
      <c r="I27" s="135" t="str">
        <f>+IFERROR(VLOOKUP($A27,Hoja5N!$A$2:$M$2116,11,FALSE),"")</f>
        <v/>
      </c>
      <c r="J27" s="135" t="str">
        <f>+IFERROR(VLOOKUP($A27,Hoja5N!$A$2:$M$2116,12,FALSE),"")</f>
        <v/>
      </c>
      <c r="K27" s="135" t="str">
        <f>+IFERROR(VLOOKUP($A27,Hoja5N!$A$2:$M$2116,13,FALSE),"")</f>
        <v/>
      </c>
      <c r="L27" s="135" t="str">
        <f>+IFERROR(VLOOKUP($A27,Hoja5N!$A$2:$N$2116,14,FALSE),"")</f>
        <v/>
      </c>
      <c r="M27" s="135" t="str">
        <f>+IFERROR(VLOOKUP($A27,Hoja5N!$A$2:$O$2116,15,FALSE),"")</f>
        <v/>
      </c>
      <c r="N27" s="259" t="str">
        <f>+IFERROR(VLOOKUP($A27,Hoja5N!$A$2:$P$2116,16,FALSE),"")</f>
        <v/>
      </c>
    </row>
    <row r="28" spans="1:14" ht="15" x14ac:dyDescent="0.25">
      <c r="A28" s="121">
        <v>17</v>
      </c>
      <c r="B28" s="33" t="str">
        <f>+IFERROR(VLOOKUP($A28,Hoja5N!$A$2:$M$2116,3,FALSE),"")</f>
        <v/>
      </c>
      <c r="C28" s="33" t="str">
        <f>+IFERROR(VLOOKUP($A28,Hoja5N!$A$2:$M$2116,4,FALSE),"")</f>
        <v/>
      </c>
      <c r="D28" s="135" t="str">
        <f>+IFERROR(VLOOKUP($A28,Hoja5N!$A$2:$M$2116,6,FALSE),"")</f>
        <v/>
      </c>
      <c r="E28" s="135" t="str">
        <f>+IFERROR(VLOOKUP($A28,Hoja5N!$A$2:$M$2116,7,FALSE),"")</f>
        <v/>
      </c>
      <c r="F28" s="135" t="str">
        <f>+IFERROR(VLOOKUP($A28,Hoja5N!$A$2:$M$2116,8,FALSE),"")</f>
        <v/>
      </c>
      <c r="G28" s="135" t="str">
        <f>+IFERROR(VLOOKUP($A28,Hoja5N!$A$2:$M$2116,9,FALSE),"")</f>
        <v/>
      </c>
      <c r="H28" s="135" t="str">
        <f>+IFERROR(VLOOKUP($A28,Hoja5N!$A$2:$M$2116,10,FALSE),"")</f>
        <v/>
      </c>
      <c r="I28" s="135" t="str">
        <f>+IFERROR(VLOOKUP($A28,Hoja5N!$A$2:$M$2116,11,FALSE),"")</f>
        <v/>
      </c>
      <c r="J28" s="135" t="str">
        <f>+IFERROR(VLOOKUP($A28,Hoja5N!$A$2:$M$2116,12,FALSE),"")</f>
        <v/>
      </c>
      <c r="K28" s="135" t="str">
        <f>+IFERROR(VLOOKUP($A28,Hoja5N!$A$2:$M$2116,13,FALSE),"")</f>
        <v/>
      </c>
      <c r="L28" s="135" t="str">
        <f>+IFERROR(VLOOKUP($A28,Hoja5N!$A$2:$N$2116,14,FALSE),"")</f>
        <v/>
      </c>
      <c r="M28" s="135" t="str">
        <f>+IFERROR(VLOOKUP($A28,Hoja5N!$A$2:$O$2116,15,FALSE),"")</f>
        <v/>
      </c>
      <c r="N28" s="259" t="str">
        <f>+IFERROR(VLOOKUP($A28,Hoja5N!$A$2:$P$2116,16,FALSE),"")</f>
        <v/>
      </c>
    </row>
    <row r="29" spans="1:14" ht="15" x14ac:dyDescent="0.25">
      <c r="A29" s="121">
        <v>18</v>
      </c>
      <c r="B29" s="33" t="str">
        <f>+IFERROR(VLOOKUP($A29,Hoja5N!$A$2:$M$2116,3,FALSE),"")</f>
        <v/>
      </c>
      <c r="C29" s="33" t="str">
        <f>+IFERROR(VLOOKUP($A29,Hoja5N!$A$2:$M$2116,4,FALSE),"")</f>
        <v/>
      </c>
      <c r="D29" s="135" t="str">
        <f>+IFERROR(VLOOKUP($A29,Hoja5N!$A$2:$M$2116,6,FALSE),"")</f>
        <v/>
      </c>
      <c r="E29" s="135" t="str">
        <f>+IFERROR(VLOOKUP($A29,Hoja5N!$A$2:$M$2116,7,FALSE),"")</f>
        <v/>
      </c>
      <c r="F29" s="135" t="str">
        <f>+IFERROR(VLOOKUP($A29,Hoja5N!$A$2:$M$2116,8,FALSE),"")</f>
        <v/>
      </c>
      <c r="G29" s="135" t="str">
        <f>+IFERROR(VLOOKUP($A29,Hoja5N!$A$2:$M$2116,9,FALSE),"")</f>
        <v/>
      </c>
      <c r="H29" s="135" t="str">
        <f>+IFERROR(VLOOKUP($A29,Hoja5N!$A$2:$M$2116,10,FALSE),"")</f>
        <v/>
      </c>
      <c r="I29" s="135" t="str">
        <f>+IFERROR(VLOOKUP($A29,Hoja5N!$A$2:$M$2116,11,FALSE),"")</f>
        <v/>
      </c>
      <c r="J29" s="135" t="str">
        <f>+IFERROR(VLOOKUP($A29,Hoja5N!$A$2:$M$2116,12,FALSE),"")</f>
        <v/>
      </c>
      <c r="K29" s="135" t="str">
        <f>+IFERROR(VLOOKUP($A29,Hoja5N!$A$2:$M$2116,13,FALSE),"")</f>
        <v/>
      </c>
      <c r="L29" s="135" t="str">
        <f>+IFERROR(VLOOKUP($A29,Hoja5N!$A$2:$N$2116,14,FALSE),"")</f>
        <v/>
      </c>
      <c r="M29" s="135" t="str">
        <f>+IFERROR(VLOOKUP($A29,Hoja5N!$A$2:$O$2116,15,FALSE),"")</f>
        <v/>
      </c>
      <c r="N29" s="259" t="str">
        <f>+IFERROR(VLOOKUP($A29,Hoja5N!$A$2:$P$2116,16,FALSE),"")</f>
        <v/>
      </c>
    </row>
    <row r="30" spans="1:14" ht="15" x14ac:dyDescent="0.25">
      <c r="A30" s="121">
        <v>19</v>
      </c>
      <c r="B30" s="33" t="str">
        <f>+IFERROR(VLOOKUP($A30,Hoja5N!$A$2:$M$2116,3,FALSE),"")</f>
        <v/>
      </c>
      <c r="C30" s="33" t="str">
        <f>+IFERROR(VLOOKUP($A30,Hoja5N!$A$2:$M$2116,4,FALSE),"")</f>
        <v/>
      </c>
      <c r="D30" s="135" t="str">
        <f>+IFERROR(VLOOKUP($A30,Hoja5N!$A$2:$M$2116,6,FALSE),"")</f>
        <v/>
      </c>
      <c r="E30" s="135" t="str">
        <f>+IFERROR(VLOOKUP($A30,Hoja5N!$A$2:$M$2116,7,FALSE),"")</f>
        <v/>
      </c>
      <c r="F30" s="135" t="str">
        <f>+IFERROR(VLOOKUP($A30,Hoja5N!$A$2:$M$2116,8,FALSE),"")</f>
        <v/>
      </c>
      <c r="G30" s="135" t="str">
        <f>+IFERROR(VLOOKUP($A30,Hoja5N!$A$2:$M$2116,9,FALSE),"")</f>
        <v/>
      </c>
      <c r="H30" s="135" t="str">
        <f>+IFERROR(VLOOKUP($A30,Hoja5N!$A$2:$M$2116,10,FALSE),"")</f>
        <v/>
      </c>
      <c r="I30" s="135" t="str">
        <f>+IFERROR(VLOOKUP($A30,Hoja5N!$A$2:$M$2116,11,FALSE),"")</f>
        <v/>
      </c>
      <c r="J30" s="135" t="str">
        <f>+IFERROR(VLOOKUP($A30,Hoja5N!$A$2:$M$2116,12,FALSE),"")</f>
        <v/>
      </c>
      <c r="K30" s="135" t="str">
        <f>+IFERROR(VLOOKUP($A30,Hoja5N!$A$2:$M$2116,13,FALSE),"")</f>
        <v/>
      </c>
      <c r="L30" s="135" t="str">
        <f>+IFERROR(VLOOKUP($A30,Hoja5N!$A$2:$N$2116,14,FALSE),"")</f>
        <v/>
      </c>
      <c r="M30" s="135" t="str">
        <f>+IFERROR(VLOOKUP($A30,Hoja5N!$A$2:$O$2116,15,FALSE),"")</f>
        <v/>
      </c>
      <c r="N30" s="259" t="str">
        <f>+IFERROR(VLOOKUP($A30,Hoja5N!$A$2:$P$2116,16,FALSE),"")</f>
        <v/>
      </c>
    </row>
    <row r="31" spans="1:14" ht="15" x14ac:dyDescent="0.25">
      <c r="A31" s="121">
        <v>20</v>
      </c>
      <c r="B31" s="33" t="str">
        <f>+IFERROR(VLOOKUP($A31,Hoja5N!$A$2:$M$2116,3,FALSE),"")</f>
        <v/>
      </c>
      <c r="C31" s="33" t="str">
        <f>+IFERROR(VLOOKUP($A31,Hoja5N!$A$2:$M$2116,4,FALSE),"")</f>
        <v/>
      </c>
      <c r="D31" s="135" t="str">
        <f>+IFERROR(VLOOKUP($A31,Hoja5N!$A$2:$M$2116,6,FALSE),"")</f>
        <v/>
      </c>
      <c r="E31" s="135" t="str">
        <f>+IFERROR(VLOOKUP($A31,Hoja5N!$A$2:$M$2116,7,FALSE),"")</f>
        <v/>
      </c>
      <c r="F31" s="135" t="str">
        <f>+IFERROR(VLOOKUP($A31,Hoja5N!$A$2:$M$2116,8,FALSE),"")</f>
        <v/>
      </c>
      <c r="G31" s="135" t="str">
        <f>+IFERROR(VLOOKUP($A31,Hoja5N!$A$2:$M$2116,9,FALSE),"")</f>
        <v/>
      </c>
      <c r="H31" s="135" t="str">
        <f>+IFERROR(VLOOKUP($A31,Hoja5N!$A$2:$M$2116,10,FALSE),"")</f>
        <v/>
      </c>
      <c r="I31" s="135" t="str">
        <f>+IFERROR(VLOOKUP($A31,Hoja5N!$A$2:$M$2116,11,FALSE),"")</f>
        <v/>
      </c>
      <c r="J31" s="135" t="str">
        <f>+IFERROR(VLOOKUP($A31,Hoja5N!$A$2:$M$2116,12,FALSE),"")</f>
        <v/>
      </c>
      <c r="K31" s="135" t="str">
        <f>+IFERROR(VLOOKUP($A31,Hoja5N!$A$2:$M$2116,13,FALSE),"")</f>
        <v/>
      </c>
      <c r="L31" s="135" t="str">
        <f>+IFERROR(VLOOKUP($A31,Hoja5N!$A$2:$N$2116,14,FALSE),"")</f>
        <v/>
      </c>
      <c r="M31" s="135" t="str">
        <f>+IFERROR(VLOOKUP($A31,Hoja5N!$A$2:$O$2116,15,FALSE),"")</f>
        <v/>
      </c>
      <c r="N31" s="259" t="str">
        <f>+IFERROR(VLOOKUP($A31,Hoja5N!$A$2:$P$2116,16,FALSE),"")</f>
        <v/>
      </c>
    </row>
    <row r="32" spans="1:14" ht="15" x14ac:dyDescent="0.25">
      <c r="A32" s="121">
        <v>21</v>
      </c>
      <c r="B32" s="33" t="str">
        <f>+IFERROR(VLOOKUP($A32,Hoja5N!$A$2:$M$2116,3,FALSE),"")</f>
        <v/>
      </c>
      <c r="C32" s="33" t="str">
        <f>+IFERROR(VLOOKUP($A32,Hoja5N!$A$2:$M$2116,4,FALSE),"")</f>
        <v/>
      </c>
      <c r="D32" s="135" t="str">
        <f>+IFERROR(VLOOKUP($A32,Hoja5N!$A$2:$M$2116,6,FALSE),"")</f>
        <v/>
      </c>
      <c r="E32" s="135" t="str">
        <f>+IFERROR(VLOOKUP($A32,Hoja5N!$A$2:$M$2116,7,FALSE),"")</f>
        <v/>
      </c>
      <c r="F32" s="135" t="str">
        <f>+IFERROR(VLOOKUP($A32,Hoja5N!$A$2:$M$2116,8,FALSE),"")</f>
        <v/>
      </c>
      <c r="G32" s="135" t="str">
        <f>+IFERROR(VLOOKUP($A32,Hoja5N!$A$2:$M$2116,9,FALSE),"")</f>
        <v/>
      </c>
      <c r="H32" s="135" t="str">
        <f>+IFERROR(VLOOKUP($A32,Hoja5N!$A$2:$M$2116,10,FALSE),"")</f>
        <v/>
      </c>
      <c r="I32" s="135" t="str">
        <f>+IFERROR(VLOOKUP($A32,Hoja5N!$A$2:$M$2116,11,FALSE),"")</f>
        <v/>
      </c>
      <c r="J32" s="135" t="str">
        <f>+IFERROR(VLOOKUP($A32,Hoja5N!$A$2:$M$2116,12,FALSE),"")</f>
        <v/>
      </c>
      <c r="K32" s="135" t="str">
        <f>+IFERROR(VLOOKUP($A32,Hoja5N!$A$2:$M$2116,13,FALSE),"")</f>
        <v/>
      </c>
      <c r="L32" s="135" t="str">
        <f>+IFERROR(VLOOKUP($A32,Hoja5N!$A$2:$N$2116,14,FALSE),"")</f>
        <v/>
      </c>
      <c r="M32" s="135" t="str">
        <f>+IFERROR(VLOOKUP($A32,Hoja5N!$A$2:$O$2116,15,FALSE),"")</f>
        <v/>
      </c>
      <c r="N32" s="259" t="str">
        <f>+IFERROR(VLOOKUP($A32,Hoja5N!$A$2:$P$2116,16,FALSE),"")</f>
        <v/>
      </c>
    </row>
    <row r="33" spans="1:14" ht="15" x14ac:dyDescent="0.25">
      <c r="A33" s="121">
        <v>22</v>
      </c>
      <c r="B33" s="33" t="str">
        <f>+IFERROR(VLOOKUP($A33,Hoja5N!$A$2:$M$2116,3,FALSE),"")</f>
        <v/>
      </c>
      <c r="C33" s="33" t="str">
        <f>+IFERROR(VLOOKUP($A33,Hoja5N!$A$2:$M$2116,4,FALSE),"")</f>
        <v/>
      </c>
      <c r="D33" s="135" t="str">
        <f>+IFERROR(VLOOKUP($A33,Hoja5N!$A$2:$M$2116,6,FALSE),"")</f>
        <v/>
      </c>
      <c r="E33" s="135" t="str">
        <f>+IFERROR(VLOOKUP($A33,Hoja5N!$A$2:$M$2116,7,FALSE),"")</f>
        <v/>
      </c>
      <c r="F33" s="135" t="str">
        <f>+IFERROR(VLOOKUP($A33,Hoja5N!$A$2:$M$2116,8,FALSE),"")</f>
        <v/>
      </c>
      <c r="G33" s="135" t="str">
        <f>+IFERROR(VLOOKUP($A33,Hoja5N!$A$2:$M$2116,9,FALSE),"")</f>
        <v/>
      </c>
      <c r="H33" s="135" t="str">
        <f>+IFERROR(VLOOKUP($A33,Hoja5N!$A$2:$M$2116,10,FALSE),"")</f>
        <v/>
      </c>
      <c r="I33" s="135" t="str">
        <f>+IFERROR(VLOOKUP($A33,Hoja5N!$A$2:$M$2116,11,FALSE),"")</f>
        <v/>
      </c>
      <c r="J33" s="135" t="str">
        <f>+IFERROR(VLOOKUP($A33,Hoja5N!$A$2:$M$2116,12,FALSE),"")</f>
        <v/>
      </c>
      <c r="K33" s="135" t="str">
        <f>+IFERROR(VLOOKUP($A33,Hoja5N!$A$2:$M$2116,13,FALSE),"")</f>
        <v/>
      </c>
      <c r="L33" s="135" t="str">
        <f>+IFERROR(VLOOKUP($A33,Hoja5N!$A$2:$N$2116,14,FALSE),"")</f>
        <v/>
      </c>
      <c r="M33" s="135" t="str">
        <f>+IFERROR(VLOOKUP($A33,Hoja5N!$A$2:$O$2116,15,FALSE),"")</f>
        <v/>
      </c>
      <c r="N33" s="259" t="str">
        <f>+IFERROR(VLOOKUP($A33,Hoja5N!$A$2:$P$2116,16,FALSE),"")</f>
        <v/>
      </c>
    </row>
    <row r="34" spans="1:14" ht="15" x14ac:dyDescent="0.25">
      <c r="A34" s="121">
        <v>23</v>
      </c>
      <c r="B34" s="33" t="str">
        <f>+IFERROR(VLOOKUP($A34,Hoja5N!$A$2:$M$2116,3,FALSE),"")</f>
        <v/>
      </c>
      <c r="C34" s="33" t="str">
        <f>+IFERROR(VLOOKUP($A34,Hoja5N!$A$2:$M$2116,4,FALSE),"")</f>
        <v/>
      </c>
      <c r="D34" s="135" t="str">
        <f>+IFERROR(VLOOKUP($A34,Hoja5N!$A$2:$M$2116,6,FALSE),"")</f>
        <v/>
      </c>
      <c r="E34" s="135" t="str">
        <f>+IFERROR(VLOOKUP($A34,Hoja5N!$A$2:$M$2116,7,FALSE),"")</f>
        <v/>
      </c>
      <c r="F34" s="135" t="str">
        <f>+IFERROR(VLOOKUP($A34,Hoja5N!$A$2:$M$2116,8,FALSE),"")</f>
        <v/>
      </c>
      <c r="G34" s="135" t="str">
        <f>+IFERROR(VLOOKUP($A34,Hoja5N!$A$2:$M$2116,9,FALSE),"")</f>
        <v/>
      </c>
      <c r="H34" s="135" t="str">
        <f>+IFERROR(VLOOKUP($A34,Hoja5N!$A$2:$M$2116,10,FALSE),"")</f>
        <v/>
      </c>
      <c r="I34" s="135" t="str">
        <f>+IFERROR(VLOOKUP($A34,Hoja5N!$A$2:$M$2116,11,FALSE),"")</f>
        <v/>
      </c>
      <c r="J34" s="135" t="str">
        <f>+IFERROR(VLOOKUP($A34,Hoja5N!$A$2:$M$2116,12,FALSE),"")</f>
        <v/>
      </c>
      <c r="K34" s="135" t="str">
        <f>+IFERROR(VLOOKUP($A34,Hoja5N!$A$2:$M$2116,13,FALSE),"")</f>
        <v/>
      </c>
      <c r="L34" s="135" t="str">
        <f>+IFERROR(VLOOKUP($A34,Hoja5N!$A$2:$N$2116,14,FALSE),"")</f>
        <v/>
      </c>
      <c r="M34" s="135" t="str">
        <f>+IFERROR(VLOOKUP($A34,Hoja5N!$A$2:$O$2116,15,FALSE),"")</f>
        <v/>
      </c>
      <c r="N34" s="259" t="str">
        <f>+IFERROR(VLOOKUP($A34,Hoja5N!$A$2:$P$2116,16,FALSE),"")</f>
        <v/>
      </c>
    </row>
    <row r="35" spans="1:14" ht="15" x14ac:dyDescent="0.25">
      <c r="A35" s="121">
        <v>24</v>
      </c>
      <c r="B35" s="33" t="str">
        <f>+IFERROR(VLOOKUP($A35,Hoja5N!$A$2:$M$2116,3,FALSE),"")</f>
        <v/>
      </c>
      <c r="C35" s="33" t="str">
        <f>+IFERROR(VLOOKUP($A35,Hoja5N!$A$2:$M$2116,4,FALSE),"")</f>
        <v/>
      </c>
      <c r="D35" s="135" t="str">
        <f>+IFERROR(VLOOKUP($A35,Hoja5N!$A$2:$M$2116,6,FALSE),"")</f>
        <v/>
      </c>
      <c r="E35" s="135" t="str">
        <f>+IFERROR(VLOOKUP($A35,Hoja5N!$A$2:$M$2116,7,FALSE),"")</f>
        <v/>
      </c>
      <c r="F35" s="135" t="str">
        <f>+IFERROR(VLOOKUP($A35,Hoja5N!$A$2:$M$2116,8,FALSE),"")</f>
        <v/>
      </c>
      <c r="G35" s="135" t="str">
        <f>+IFERROR(VLOOKUP($A35,Hoja5N!$A$2:$M$2116,9,FALSE),"")</f>
        <v/>
      </c>
      <c r="H35" s="135" t="str">
        <f>+IFERROR(VLOOKUP($A35,Hoja5N!$A$2:$M$2116,10,FALSE),"")</f>
        <v/>
      </c>
      <c r="I35" s="135" t="str">
        <f>+IFERROR(VLOOKUP($A35,Hoja5N!$A$2:$M$2116,11,FALSE),"")</f>
        <v/>
      </c>
      <c r="J35" s="135" t="str">
        <f>+IFERROR(VLOOKUP($A35,Hoja5N!$A$2:$M$2116,12,FALSE),"")</f>
        <v/>
      </c>
      <c r="K35" s="135" t="str">
        <f>+IFERROR(VLOOKUP($A35,Hoja5N!$A$2:$M$2116,13,FALSE),"")</f>
        <v/>
      </c>
      <c r="L35" s="135" t="str">
        <f>+IFERROR(VLOOKUP($A35,Hoja5N!$A$2:$N$2116,14,FALSE),"")</f>
        <v/>
      </c>
      <c r="M35" s="135" t="str">
        <f>+IFERROR(VLOOKUP($A35,Hoja5N!$A$2:$O$2116,15,FALSE),"")</f>
        <v/>
      </c>
      <c r="N35" s="259" t="str">
        <f>+IFERROR(VLOOKUP($A35,Hoja5N!$A$2:$P$2116,16,FALSE),"")</f>
        <v/>
      </c>
    </row>
    <row r="36" spans="1:14" ht="15" x14ac:dyDescent="0.25">
      <c r="A36" s="121">
        <v>25</v>
      </c>
      <c r="B36" s="33" t="str">
        <f>+IFERROR(VLOOKUP($A36,Hoja5N!$A$2:$M$2116,3,FALSE),"")</f>
        <v/>
      </c>
      <c r="C36" s="33" t="str">
        <f>+IFERROR(VLOOKUP($A36,Hoja5N!$A$2:$M$2116,4,FALSE),"")</f>
        <v/>
      </c>
      <c r="D36" s="135" t="str">
        <f>+IFERROR(VLOOKUP($A36,Hoja5N!$A$2:$M$2116,6,FALSE),"")</f>
        <v/>
      </c>
      <c r="E36" s="135" t="str">
        <f>+IFERROR(VLOOKUP($A36,Hoja5N!$A$2:$M$2116,7,FALSE),"")</f>
        <v/>
      </c>
      <c r="F36" s="135" t="str">
        <f>+IFERROR(VLOOKUP($A36,Hoja5N!$A$2:$M$2116,8,FALSE),"")</f>
        <v/>
      </c>
      <c r="G36" s="135" t="str">
        <f>+IFERROR(VLOOKUP($A36,Hoja5N!$A$2:$M$2116,9,FALSE),"")</f>
        <v/>
      </c>
      <c r="H36" s="135" t="str">
        <f>+IFERROR(VLOOKUP($A36,Hoja5N!$A$2:$M$2116,10,FALSE),"")</f>
        <v/>
      </c>
      <c r="I36" s="135" t="str">
        <f>+IFERROR(VLOOKUP($A36,Hoja5N!$A$2:$M$2116,11,FALSE),"")</f>
        <v/>
      </c>
      <c r="J36" s="135" t="str">
        <f>+IFERROR(VLOOKUP($A36,Hoja5N!$A$2:$M$2116,12,FALSE),"")</f>
        <v/>
      </c>
      <c r="K36" s="135" t="str">
        <f>+IFERROR(VLOOKUP($A36,Hoja5N!$A$2:$M$2116,13,FALSE),"")</f>
        <v/>
      </c>
      <c r="L36" s="135" t="str">
        <f>+IFERROR(VLOOKUP($A36,Hoja5N!$A$2:$N$2116,14,FALSE),"")</f>
        <v/>
      </c>
      <c r="M36" s="135" t="str">
        <f>+IFERROR(VLOOKUP($A36,Hoja5N!$A$2:$O$2116,15,FALSE),"")</f>
        <v/>
      </c>
      <c r="N36" s="259" t="str">
        <f>+IFERROR(VLOOKUP($A36,Hoja5N!$A$2:$P$2116,16,FALSE),"")</f>
        <v/>
      </c>
    </row>
    <row r="37" spans="1:14" ht="15" x14ac:dyDescent="0.25">
      <c r="A37" s="121">
        <v>26</v>
      </c>
      <c r="B37" s="33" t="str">
        <f>+IFERROR(VLOOKUP($A37,Hoja5N!$A$2:$M$2116,3,FALSE),"")</f>
        <v/>
      </c>
      <c r="C37" s="33" t="str">
        <f>+IFERROR(VLOOKUP($A37,Hoja5N!$A$2:$M$2116,4,FALSE),"")</f>
        <v/>
      </c>
      <c r="D37" s="135" t="str">
        <f>+IFERROR(VLOOKUP($A37,Hoja5N!$A$2:$M$2116,6,FALSE),"")</f>
        <v/>
      </c>
      <c r="E37" s="135" t="str">
        <f>+IFERROR(VLOOKUP($A37,Hoja5N!$A$2:$M$2116,7,FALSE),"")</f>
        <v/>
      </c>
      <c r="F37" s="135" t="str">
        <f>+IFERROR(VLOOKUP($A37,Hoja5N!$A$2:$M$2116,8,FALSE),"")</f>
        <v/>
      </c>
      <c r="G37" s="135" t="str">
        <f>+IFERROR(VLOOKUP($A37,Hoja5N!$A$2:$M$2116,9,FALSE),"")</f>
        <v/>
      </c>
      <c r="H37" s="135" t="str">
        <f>+IFERROR(VLOOKUP($A37,Hoja5N!$A$2:$M$2116,10,FALSE),"")</f>
        <v/>
      </c>
      <c r="I37" s="135" t="str">
        <f>+IFERROR(VLOOKUP($A37,Hoja5N!$A$2:$M$2116,11,FALSE),"")</f>
        <v/>
      </c>
      <c r="J37" s="135" t="str">
        <f>+IFERROR(VLOOKUP($A37,Hoja5N!$A$2:$M$2116,12,FALSE),"")</f>
        <v/>
      </c>
      <c r="K37" s="135" t="str">
        <f>+IFERROR(VLOOKUP($A37,Hoja5N!$A$2:$M$2116,13,FALSE),"")</f>
        <v/>
      </c>
      <c r="L37" s="135" t="str">
        <f>+IFERROR(VLOOKUP($A37,Hoja5N!$A$2:$N$2116,14,FALSE),"")</f>
        <v/>
      </c>
      <c r="M37" s="135" t="str">
        <f>+IFERROR(VLOOKUP($A37,Hoja5N!$A$2:$O$2116,15,FALSE),"")</f>
        <v/>
      </c>
      <c r="N37" s="259" t="str">
        <f>+IFERROR(VLOOKUP($A37,Hoja5N!$A$2:$P$2116,16,FALSE),"")</f>
        <v/>
      </c>
    </row>
    <row r="38" spans="1:14" ht="15" x14ac:dyDescent="0.25">
      <c r="A38" s="121">
        <v>27</v>
      </c>
      <c r="B38" s="33" t="str">
        <f>+IFERROR(VLOOKUP($A38,Hoja5N!$A$2:$M$2116,3,FALSE),"")</f>
        <v/>
      </c>
      <c r="C38" s="33" t="str">
        <f>+IFERROR(VLOOKUP($A38,Hoja5N!$A$2:$M$2116,4,FALSE),"")</f>
        <v/>
      </c>
      <c r="D38" s="135" t="str">
        <f>+IFERROR(VLOOKUP($A38,Hoja5N!$A$2:$M$2116,6,FALSE),"")</f>
        <v/>
      </c>
      <c r="E38" s="135" t="str">
        <f>+IFERROR(VLOOKUP($A38,Hoja5N!$A$2:$M$2116,7,FALSE),"")</f>
        <v/>
      </c>
      <c r="F38" s="135" t="str">
        <f>+IFERROR(VLOOKUP($A38,Hoja5N!$A$2:$M$2116,8,FALSE),"")</f>
        <v/>
      </c>
      <c r="G38" s="135" t="str">
        <f>+IFERROR(VLOOKUP($A38,Hoja5N!$A$2:$M$2116,9,FALSE),"")</f>
        <v/>
      </c>
      <c r="H38" s="135" t="str">
        <f>+IFERROR(VLOOKUP($A38,Hoja5N!$A$2:$M$2116,10,FALSE),"")</f>
        <v/>
      </c>
      <c r="I38" s="135" t="str">
        <f>+IFERROR(VLOOKUP($A38,Hoja5N!$A$2:$M$2116,11,FALSE),"")</f>
        <v/>
      </c>
      <c r="J38" s="135" t="str">
        <f>+IFERROR(VLOOKUP($A38,Hoja5N!$A$2:$M$2116,12,FALSE),"")</f>
        <v/>
      </c>
      <c r="K38" s="135" t="str">
        <f>+IFERROR(VLOOKUP($A38,Hoja5N!$A$2:$M$2116,13,FALSE),"")</f>
        <v/>
      </c>
      <c r="L38" s="135" t="str">
        <f>+IFERROR(VLOOKUP($A38,Hoja5N!$A$2:$N$2116,14,FALSE),"")</f>
        <v/>
      </c>
      <c r="M38" s="135" t="str">
        <f>+IFERROR(VLOOKUP($A38,Hoja5N!$A$2:$O$2116,15,FALSE),"")</f>
        <v/>
      </c>
      <c r="N38" s="259" t="str">
        <f>+IFERROR(VLOOKUP($A38,Hoja5N!$A$2:$P$2116,16,FALSE),"")</f>
        <v/>
      </c>
    </row>
    <row r="39" spans="1:14" ht="15" x14ac:dyDescent="0.25">
      <c r="A39" s="121">
        <v>28</v>
      </c>
      <c r="B39" s="33" t="str">
        <f>+IFERROR(VLOOKUP($A39,Hoja5N!$A$2:$M$2116,3,FALSE),"")</f>
        <v/>
      </c>
      <c r="C39" s="33" t="str">
        <f>+IFERROR(VLOOKUP($A39,Hoja5N!$A$2:$M$2116,4,FALSE),"")</f>
        <v/>
      </c>
      <c r="D39" s="135" t="str">
        <f>+IFERROR(VLOOKUP($A39,Hoja5N!$A$2:$M$2116,6,FALSE),"")</f>
        <v/>
      </c>
      <c r="E39" s="135" t="str">
        <f>+IFERROR(VLOOKUP($A39,Hoja5N!$A$2:$M$2116,7,FALSE),"")</f>
        <v/>
      </c>
      <c r="F39" s="135" t="str">
        <f>+IFERROR(VLOOKUP($A39,Hoja5N!$A$2:$M$2116,8,FALSE),"")</f>
        <v/>
      </c>
      <c r="G39" s="135" t="str">
        <f>+IFERROR(VLOOKUP($A39,Hoja5N!$A$2:$M$2116,9,FALSE),"")</f>
        <v/>
      </c>
      <c r="H39" s="135" t="str">
        <f>+IFERROR(VLOOKUP($A39,Hoja5N!$A$2:$M$2116,10,FALSE),"")</f>
        <v/>
      </c>
      <c r="I39" s="135" t="str">
        <f>+IFERROR(VLOOKUP($A39,Hoja5N!$A$2:$M$2116,11,FALSE),"")</f>
        <v/>
      </c>
      <c r="J39" s="135" t="str">
        <f>+IFERROR(VLOOKUP($A39,Hoja5N!$A$2:$M$2116,12,FALSE),"")</f>
        <v/>
      </c>
      <c r="K39" s="135" t="str">
        <f>+IFERROR(VLOOKUP($A39,Hoja5N!$A$2:$M$2116,13,FALSE),"")</f>
        <v/>
      </c>
      <c r="L39" s="135" t="str">
        <f>+IFERROR(VLOOKUP($A39,Hoja5N!$A$2:$N$2116,14,FALSE),"")</f>
        <v/>
      </c>
      <c r="M39" s="135" t="str">
        <f>+IFERROR(VLOOKUP($A39,Hoja5N!$A$2:$O$2116,15,FALSE),"")</f>
        <v/>
      </c>
      <c r="N39" s="259" t="str">
        <f>+IFERROR(VLOOKUP($A39,Hoja5N!$A$2:$P$2116,16,FALSE),"")</f>
        <v/>
      </c>
    </row>
    <row r="40" spans="1:14" ht="15" x14ac:dyDescent="0.25">
      <c r="A40" s="121">
        <v>29</v>
      </c>
      <c r="B40" s="33" t="str">
        <f>+IFERROR(VLOOKUP($A40,Hoja5N!$A$2:$M$2116,3,FALSE),"")</f>
        <v/>
      </c>
      <c r="C40" s="33" t="str">
        <f>+IFERROR(VLOOKUP($A40,Hoja5N!$A$2:$M$2116,4,FALSE),"")</f>
        <v/>
      </c>
      <c r="D40" s="135" t="str">
        <f>+IFERROR(VLOOKUP($A40,Hoja5N!$A$2:$M$2116,6,FALSE),"")</f>
        <v/>
      </c>
      <c r="E40" s="135" t="str">
        <f>+IFERROR(VLOOKUP($A40,Hoja5N!$A$2:$M$2116,7,FALSE),"")</f>
        <v/>
      </c>
      <c r="F40" s="135" t="str">
        <f>+IFERROR(VLOOKUP($A40,Hoja5N!$A$2:$M$2116,8,FALSE),"")</f>
        <v/>
      </c>
      <c r="G40" s="135" t="str">
        <f>+IFERROR(VLOOKUP($A40,Hoja5N!$A$2:$M$2116,9,FALSE),"")</f>
        <v/>
      </c>
      <c r="H40" s="135" t="str">
        <f>+IFERROR(VLOOKUP($A40,Hoja5N!$A$2:$M$2116,10,FALSE),"")</f>
        <v/>
      </c>
      <c r="I40" s="135" t="str">
        <f>+IFERROR(VLOOKUP($A40,Hoja5N!$A$2:$M$2116,11,FALSE),"")</f>
        <v/>
      </c>
      <c r="J40" s="135" t="str">
        <f>+IFERROR(VLOOKUP($A40,Hoja5N!$A$2:$M$2116,12,FALSE),"")</f>
        <v/>
      </c>
      <c r="K40" s="135" t="str">
        <f>+IFERROR(VLOOKUP($A40,Hoja5N!$A$2:$M$2116,13,FALSE),"")</f>
        <v/>
      </c>
      <c r="L40" s="135" t="str">
        <f>+IFERROR(VLOOKUP($A40,Hoja5N!$A$2:$N$2116,14,FALSE),"")</f>
        <v/>
      </c>
      <c r="M40" s="135" t="str">
        <f>+IFERROR(VLOOKUP($A40,Hoja5N!$A$2:$O$2116,15,FALSE),"")</f>
        <v/>
      </c>
      <c r="N40" s="259" t="str">
        <f>+IFERROR(VLOOKUP($A40,Hoja5N!$A$2:$P$2116,16,FALSE),"")</f>
        <v/>
      </c>
    </row>
    <row r="41" spans="1:14" ht="15" x14ac:dyDescent="0.25">
      <c r="A41" s="121">
        <v>30</v>
      </c>
      <c r="B41" s="33" t="str">
        <f>+IFERROR(VLOOKUP($A41,Hoja5N!$A$2:$M$2116,3,FALSE),"")</f>
        <v/>
      </c>
      <c r="C41" s="33" t="str">
        <f>+IFERROR(VLOOKUP($A41,Hoja5N!$A$2:$M$2116,4,FALSE),"")</f>
        <v/>
      </c>
      <c r="D41" s="135" t="str">
        <f>+IFERROR(VLOOKUP($A41,Hoja5N!$A$2:$M$2116,6,FALSE),"")</f>
        <v/>
      </c>
      <c r="E41" s="135" t="str">
        <f>+IFERROR(VLOOKUP($A41,Hoja5N!$A$2:$M$2116,7,FALSE),"")</f>
        <v/>
      </c>
      <c r="F41" s="135" t="str">
        <f>+IFERROR(VLOOKUP($A41,Hoja5N!$A$2:$M$2116,8,FALSE),"")</f>
        <v/>
      </c>
      <c r="G41" s="135" t="str">
        <f>+IFERROR(VLOOKUP($A41,Hoja5N!$A$2:$M$2116,9,FALSE),"")</f>
        <v/>
      </c>
      <c r="H41" s="135" t="str">
        <f>+IFERROR(VLOOKUP($A41,Hoja5N!$A$2:$M$2116,10,FALSE),"")</f>
        <v/>
      </c>
      <c r="I41" s="135" t="str">
        <f>+IFERROR(VLOOKUP($A41,Hoja5N!$A$2:$M$2116,11,FALSE),"")</f>
        <v/>
      </c>
      <c r="J41" s="135" t="str">
        <f>+IFERROR(VLOOKUP($A41,Hoja5N!$A$2:$M$2116,12,FALSE),"")</f>
        <v/>
      </c>
      <c r="K41" s="135" t="str">
        <f>+IFERROR(VLOOKUP($A41,Hoja5N!$A$2:$M$2116,13,FALSE),"")</f>
        <v/>
      </c>
      <c r="L41" s="135" t="str">
        <f>+IFERROR(VLOOKUP($A41,Hoja5N!$A$2:$N$2116,14,FALSE),"")</f>
        <v/>
      </c>
      <c r="M41" s="135" t="str">
        <f>+IFERROR(VLOOKUP($A41,Hoja5N!$A$2:$O$2116,15,FALSE),"")</f>
        <v/>
      </c>
      <c r="N41" s="259" t="str">
        <f>+IFERROR(VLOOKUP($A41,Hoja5N!$A$2:$P$2116,16,FALSE),"")</f>
        <v/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0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0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0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0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0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0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0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0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0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0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0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0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0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0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0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0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0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0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0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0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0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0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0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0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0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0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0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0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0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0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0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0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0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0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0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0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0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0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0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0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0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0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0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0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0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0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0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0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0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0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0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0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0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0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0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0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0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0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0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0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0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0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0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0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0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0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0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0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0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0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0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0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0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0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0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0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0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0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0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0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0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0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0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0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0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0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0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0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0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0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0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0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0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0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0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0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0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0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0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0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0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0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0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0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0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0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0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0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0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0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0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0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0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0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0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0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0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0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0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0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0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0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0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0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0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0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0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0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0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0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0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0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0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0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0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0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0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0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0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0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0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0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0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0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0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0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0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0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0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0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0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0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0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0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0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0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0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0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0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0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0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0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0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0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0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0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0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0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0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0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0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0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0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0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0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0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0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0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0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0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0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0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0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0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0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0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0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0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0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0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0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0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0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0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0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0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0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0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0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0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0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0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0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0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0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0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0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0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0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0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0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0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0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0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0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0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0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0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0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0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0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0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0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0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0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0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0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0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0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0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0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0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0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0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0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0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0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0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0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0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0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0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0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0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0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0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0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0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0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0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0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0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0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0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0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0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0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0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0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0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0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0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0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0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0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0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0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0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0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0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0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0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0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0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0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0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0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0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0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0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0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0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0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0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0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0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0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0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0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0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0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0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0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0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0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0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0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0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0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0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0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0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0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0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0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0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0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0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0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0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0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0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0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0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0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0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0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0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0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0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0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0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0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0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0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0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0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0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0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0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0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0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0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0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0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0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0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0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0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0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0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0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0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0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0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0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0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0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0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0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0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0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0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0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0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0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0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0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0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0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0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0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0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0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0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0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0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0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0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0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0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0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0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0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0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0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0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0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0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0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0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0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0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0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0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0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0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0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0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0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0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0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0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0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0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0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0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0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0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0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0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0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0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0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0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0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0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0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0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0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0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0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0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0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0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0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0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0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0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0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0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0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0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0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0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0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0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0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0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0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0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0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0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0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0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0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0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0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0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0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0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0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0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0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0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0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0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0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0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0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0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0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0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0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0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0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0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0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0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0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0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0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0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0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0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0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0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0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0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0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0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0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0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0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0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0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0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0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0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0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0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0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0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0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0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0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0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0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0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0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0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0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0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0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0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0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0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0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0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0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0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0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0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0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0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0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0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0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0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0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0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0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0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0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1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2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3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4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5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6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7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8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9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10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11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12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13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14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15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15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15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15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15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15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15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15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15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15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15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15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15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15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15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15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15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15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15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15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15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15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15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15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15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15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15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15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15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15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15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15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15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15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15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15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15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15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15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15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15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15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15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15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15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15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15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15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15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15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15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15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15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15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15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15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15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15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15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15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15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15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15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15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15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15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15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15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15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15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15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15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15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15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15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15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15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15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15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15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15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15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15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15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15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15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15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15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15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15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15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15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15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15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15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15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15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15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15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15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15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15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15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15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15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15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15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15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15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15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15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15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15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15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15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15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15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15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15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15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15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15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15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15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15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15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15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15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15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15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15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15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15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15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15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15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15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15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15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15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15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15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15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15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15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15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15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15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15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15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15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15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15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15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15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15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15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15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15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15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15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15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15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15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15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15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15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15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15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15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15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15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15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15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15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15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15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15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15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15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15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15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15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15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15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15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15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15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15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15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15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15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15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15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15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15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15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15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15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15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15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15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15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15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15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15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15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15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15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15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15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15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15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15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15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15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15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15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15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15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15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15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15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15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15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15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15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15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15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15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15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15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15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15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15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15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15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15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15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15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15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15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15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15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15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15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15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15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15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15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15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15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15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15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15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15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15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15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15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15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15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15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15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15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15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15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15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15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15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15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15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15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15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15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15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15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15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15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15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15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15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15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15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15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15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15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15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15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15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15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15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15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15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15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15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15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15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15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15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15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15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15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15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15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15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15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15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15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15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15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15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15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15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15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15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15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15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15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15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15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15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15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15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15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15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15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15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15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15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15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15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15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15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15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15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15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15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15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15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15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15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15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15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15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15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15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15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15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15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15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15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15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15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15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15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15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15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15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15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15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15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15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15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15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15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15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15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15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15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15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15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15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15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15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15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15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15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15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15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15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15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15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15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15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15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15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15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15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15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15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15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15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15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15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15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15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15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15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15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15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15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15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15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15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15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15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15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15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15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15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15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15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15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15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15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15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15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15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15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15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15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15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15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15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15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15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15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15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15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15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15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15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15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15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15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15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15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15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15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15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15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15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15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15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15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15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15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15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15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15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15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15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15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15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15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15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15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15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15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15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15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15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15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15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15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15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15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9" t="str">
        <f>+ESTADISTICAS!B6</f>
        <v>ESTADISTICAS GENERALES DE EDUCACIÓN SUPERIOR - 2021</v>
      </c>
      <c r="C6" s="339"/>
      <c r="D6" s="339"/>
      <c r="E6" s="339"/>
      <c r="F6" s="339"/>
      <c r="G6" s="339"/>
      <c r="H6" s="339"/>
      <c r="I6" s="339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40" t="str">
        <f>+ESTADISTICAS!B7</f>
        <v>LA GUAJIRA</v>
      </c>
      <c r="C7" s="340"/>
      <c r="D7" s="340"/>
      <c r="E7" s="340"/>
      <c r="F7" s="340"/>
      <c r="G7" s="340"/>
      <c r="H7" s="340"/>
      <c r="I7" s="340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44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LA GUAJIRA</v>
      </c>
      <c r="B13" s="355"/>
      <c r="C13" s="356"/>
      <c r="D13" s="165">
        <f>+VLOOKUP($E10,Hoja7!$A$4:$T$37,Hoja7!I$1,FALSE)</f>
        <v>5763</v>
      </c>
      <c r="E13" s="165">
        <f>+VLOOKUP($E10,Hoja7!$A$4:$T$37,Hoja7!J$1,FALSE)</f>
        <v>2229</v>
      </c>
      <c r="F13" s="166">
        <f>+VLOOKUP($E10,Hoja7!$A$4:$T$37,Hoja7!K$1,FALSE)</f>
        <v>0.38677771993753252</v>
      </c>
      <c r="G13" s="165">
        <f>+VLOOKUP($E10,Hoja7!$A$4:$T$37,Hoja7!L$1,FALSE)</f>
        <v>6186</v>
      </c>
      <c r="H13" s="165">
        <f>+VLOOKUP($E10,Hoja7!$A$4:$T$37,Hoja7!M$1,FALSE)</f>
        <v>2543</v>
      </c>
      <c r="I13" s="166">
        <f>+VLOOKUP($E10,Hoja7!$A$4:$T$37,Hoja7!N$1,FALSE)</f>
        <v>0.41108955706433881</v>
      </c>
      <c r="J13" s="165">
        <f>+VLOOKUP($E10,Hoja7!$A$4:$T$37,Hoja7!O$1,FALSE)</f>
        <v>6609</v>
      </c>
      <c r="K13" s="165">
        <f>+VLOOKUP($E10,Hoja7!$A$4:$T$37,Hoja7!P$1,FALSE)</f>
        <v>2657</v>
      </c>
      <c r="L13" s="166">
        <f>+VLOOKUP($E10,Hoja7!$A$4:$T$37,Hoja7!Q$1,FALSE)</f>
        <v>0.40202753820547737</v>
      </c>
      <c r="M13" s="165">
        <f>+VLOOKUP($E10,Hoja7!$A$4:$T$37,Hoja7!R$1,FALSE)</f>
        <v>6775</v>
      </c>
      <c r="N13" s="165">
        <f>+VLOOKUP($E10,Hoja7!$A$4:$T$37,Hoja7!S$1,FALSE)</f>
        <v>2223</v>
      </c>
      <c r="O13" s="166">
        <f>+VLOOKUP($E10,Hoja7!$A$4:$T$37,Hoja7!T$1,FALSE)</f>
        <v>0.32811808118081182</v>
      </c>
      <c r="P13" s="168">
        <f>+VLOOKUP($E10,Hoja7!$A$4:$W$37,Hoja7!U$1,FALSE)</f>
        <v>7034</v>
      </c>
      <c r="Q13" s="167">
        <f>+VLOOKUP($E10,Hoja7!$A$4:$W$37,Hoja7!V$1,FALSE)</f>
        <v>2413</v>
      </c>
      <c r="R13" s="166">
        <f>+VLOOKUP($E10,Hoja7!$A$4:$W$37,Hoja7!W$1,FALSE)</f>
        <v>0.34304805231731589</v>
      </c>
      <c r="S13" s="168">
        <f>+VLOOKUP($E10,Hoja7!$A$4:$ZW$37,24,FALSE)</f>
        <v>7638</v>
      </c>
      <c r="T13" s="167">
        <f>+VLOOKUP($E10,Hoja7!$A$4:$ZW$37,25,FALSE)</f>
        <v>3003</v>
      </c>
      <c r="U13" s="272">
        <f>+VLOOKUP($E10,Hoja7!$A$4:$ZW$37,26,FALSE)</f>
        <v>0.3931657501963865</v>
      </c>
    </row>
    <row r="14" spans="1:21" ht="15" x14ac:dyDescent="0.25">
      <c r="A14" s="120">
        <v>1</v>
      </c>
      <c r="B14" s="33">
        <f>+IFERROR(VLOOKUP($A14,Hoja6!$A$3:$O$1124,3,FALSE),"")</f>
        <v>44001</v>
      </c>
      <c r="C14" s="33" t="str">
        <f>+UPPER(IFERROR(VLOOKUP($A14,Hoja6!$A$3:$O$1124,4,FALSE),""))</f>
        <v>RIOHACHA  (3)</v>
      </c>
      <c r="D14" s="34">
        <f>+IFERROR(VLOOKUP($A14,Hoja6!$A$3:$O$1124,8,FALSE),"")</f>
        <v>1566</v>
      </c>
      <c r="E14" s="34">
        <f>+IFERROR(VLOOKUP($A14,Hoja6!$A$3:$O$1124,9,FALSE),"")</f>
        <v>853</v>
      </c>
      <c r="F14" s="135">
        <f>+IFERROR(VLOOKUP($A14,Hoja6!$A$3:$O$1124,10,FALSE),"")</f>
        <v>0.54469987228607919</v>
      </c>
      <c r="G14" s="34">
        <f>+IFERROR(VLOOKUP($A14,Hoja6!$A$3:$O$1124,11,FALSE),"")</f>
        <v>1514</v>
      </c>
      <c r="H14" s="34">
        <f>+IFERROR(VLOOKUP($A14,Hoja6!$A$3:$O$1124,12,FALSE),"")</f>
        <v>944</v>
      </c>
      <c r="I14" s="135">
        <f>+IFERROR(VLOOKUP($A14,Hoja6!$A$3:$O$1124,13,FALSE),"")</f>
        <v>0.62351387054161167</v>
      </c>
      <c r="J14" s="34">
        <f>+IFERROR(VLOOKUP($A14,Hoja6!$A$3:$O$1124,14,FALSE),"")</f>
        <v>1737</v>
      </c>
      <c r="K14" s="125">
        <f>+IFERROR(VLOOKUP($A14,Hoja6!$A$3:$O$1124,15,FALSE),"")</f>
        <v>1021</v>
      </c>
      <c r="L14" s="164">
        <f>+IFERROR(VLOOKUP($A14,Hoja6!$A$3:$P$1124,16,FALSE),"")</f>
        <v>0.58779504893494527</v>
      </c>
      <c r="M14" s="34">
        <f>+IFERROR(VLOOKUP($A14,Hoja6!$A$3:$Y$1124,17,FALSE),"")</f>
        <v>1869</v>
      </c>
      <c r="N14" s="125">
        <f>+IFERROR(VLOOKUP($A14,Hoja6!$A$3:$Y$1124,18,FALSE),"")</f>
        <v>757</v>
      </c>
      <c r="O14" s="164">
        <f>+IFERROR(VLOOKUP($A14,Hoja6!$A$3:$Y$1124,19,FALSE),"")</f>
        <v>0.40502942750133764</v>
      </c>
      <c r="P14" s="34">
        <f>+IFERROR(VLOOKUP($A14,Hoja6!$A$3:$Y$1124,20,FALSE),"")</f>
        <v>1890</v>
      </c>
      <c r="Q14" s="125">
        <f>+IFERROR(VLOOKUP($A14,Hoja6!$A$3:$Y$1124,21,FALSE),"")</f>
        <v>874</v>
      </c>
      <c r="R14" s="164">
        <f>+IFERROR(VLOOKUP($A14,Hoja6!$A$3:$Y$1124,22,FALSE),"")</f>
        <v>0.46243386243386242</v>
      </c>
      <c r="S14" s="34">
        <f>+IFERROR(VLOOKUP($A14,Hoja6!$A$3:$ZY$1124,23,FALSE),"")</f>
        <v>2033</v>
      </c>
      <c r="T14" s="125">
        <f>+IFERROR(VLOOKUP($A14,Hoja6!$A$3:$ZY$1124,24,FALSE),"")</f>
        <v>1010</v>
      </c>
      <c r="U14" s="273">
        <f>+IFERROR(VLOOKUP($A14,Hoja6!$A$3:$ZY$1124,25,FALSE),"")</f>
        <v>0.49680275454992623</v>
      </c>
    </row>
    <row r="15" spans="1:21" ht="15" x14ac:dyDescent="0.25">
      <c r="A15" s="121">
        <v>2</v>
      </c>
      <c r="B15" s="33">
        <f>+IFERROR(VLOOKUP($A15,Hoja6!$A$3:$O$1124,3,FALSE),"")</f>
        <v>44035</v>
      </c>
      <c r="C15" s="33" t="str">
        <f>+UPPER(IFERROR(VLOOKUP($A15,Hoja6!$A$3:$O$1124,4,FALSE),""))</f>
        <v>ALBANIA</v>
      </c>
      <c r="D15" s="34">
        <f>+IFERROR(VLOOKUP($A15,Hoja6!$A$3:$O$1124,8,FALSE),"")</f>
        <v>209</v>
      </c>
      <c r="E15" s="34">
        <f>+IFERROR(VLOOKUP($A15,Hoja6!$A$3:$O$1124,9,FALSE),"")</f>
        <v>38</v>
      </c>
      <c r="F15" s="135">
        <f>+IFERROR(VLOOKUP($A15,Hoja6!$A$3:$O$1124,10,FALSE),"")</f>
        <v>0.18181818181818182</v>
      </c>
      <c r="G15" s="34">
        <f>+IFERROR(VLOOKUP($A15,Hoja6!$A$3:$O$1124,11,FALSE),"")</f>
        <v>278</v>
      </c>
      <c r="H15" s="34">
        <f>+IFERROR(VLOOKUP($A15,Hoja6!$A$3:$O$1124,12,FALSE),"")</f>
        <v>76</v>
      </c>
      <c r="I15" s="135">
        <f>+IFERROR(VLOOKUP($A15,Hoja6!$A$3:$O$1124,13,FALSE),"")</f>
        <v>0.2733812949640288</v>
      </c>
      <c r="J15" s="34">
        <f>+IFERROR(VLOOKUP($A15,Hoja6!$A$3:$O$1124,14,FALSE),"")</f>
        <v>295</v>
      </c>
      <c r="K15" s="125">
        <f>+IFERROR(VLOOKUP($A15,Hoja6!$A$3:$O$1124,15,FALSE),"")</f>
        <v>79</v>
      </c>
      <c r="L15" s="164">
        <f>+IFERROR(VLOOKUP($A15,Hoja6!$A$3:$P$1124,16,FALSE),"")</f>
        <v>0.26779661016949152</v>
      </c>
      <c r="M15" s="34">
        <f>+IFERROR(VLOOKUP($A15,Hoja6!$A$3:$Y$1124,17,FALSE),"")</f>
        <v>311</v>
      </c>
      <c r="N15" s="125">
        <f>+IFERROR(VLOOKUP($A15,Hoja6!$A$3:$Y$1124,18,FALSE),"")</f>
        <v>69</v>
      </c>
      <c r="O15" s="164">
        <f>+IFERROR(VLOOKUP($A15,Hoja6!$A$3:$Y$1124,19,FALSE),"")</f>
        <v>0.22186495176848875</v>
      </c>
      <c r="P15" s="34">
        <f>+IFERROR(VLOOKUP($A15,Hoja6!$A$3:$Y$1124,20,FALSE),"")</f>
        <v>349</v>
      </c>
      <c r="Q15" s="125">
        <f>+IFERROR(VLOOKUP($A15,Hoja6!$A$3:$Y$1124,21,FALSE),"")</f>
        <v>89</v>
      </c>
      <c r="R15" s="164">
        <f>+IFERROR(VLOOKUP($A15,Hoja6!$A$3:$Y$1124,22,FALSE),"")</f>
        <v>0.25501432664756446</v>
      </c>
      <c r="S15" s="34">
        <f>+IFERROR(VLOOKUP($A15,Hoja6!$A$3:$ZY$1124,23,FALSE),"")</f>
        <v>269</v>
      </c>
      <c r="T15" s="125">
        <f>+IFERROR(VLOOKUP($A15,Hoja6!$A$3:$ZY$1124,24,FALSE),"")</f>
        <v>87</v>
      </c>
      <c r="U15" s="273">
        <f>+IFERROR(VLOOKUP($A15,Hoja6!$A$3:$ZY$1124,25,FALSE),"")</f>
        <v>0.32342007434944237</v>
      </c>
    </row>
    <row r="16" spans="1:21" ht="15" x14ac:dyDescent="0.25">
      <c r="A16" s="121">
        <v>3</v>
      </c>
      <c r="B16" s="33">
        <f>+IFERROR(VLOOKUP($A16,Hoja6!$A$3:$O$1124,3,FALSE),"")</f>
        <v>44078</v>
      </c>
      <c r="C16" s="33" t="str">
        <f>+UPPER(IFERROR(VLOOKUP($A16,Hoja6!$A$3:$O$1124,4,FALSE),""))</f>
        <v>BARRANCAS  (3)</v>
      </c>
      <c r="D16" s="34">
        <f>+IFERROR(VLOOKUP($A16,Hoja6!$A$3:$O$1124,8,FALSE),"")</f>
        <v>291</v>
      </c>
      <c r="E16" s="34">
        <f>+IFERROR(VLOOKUP($A16,Hoja6!$A$3:$O$1124,9,FALSE),"")</f>
        <v>122</v>
      </c>
      <c r="F16" s="135">
        <f>+IFERROR(VLOOKUP($A16,Hoja6!$A$3:$O$1124,10,FALSE),"")</f>
        <v>0.41924398625429554</v>
      </c>
      <c r="G16" s="34">
        <f>+IFERROR(VLOOKUP($A16,Hoja6!$A$3:$O$1124,11,FALSE),"")</f>
        <v>332</v>
      </c>
      <c r="H16" s="34">
        <f>+IFERROR(VLOOKUP($A16,Hoja6!$A$3:$O$1124,12,FALSE),"")</f>
        <v>134</v>
      </c>
      <c r="I16" s="135">
        <f>+IFERROR(VLOOKUP($A16,Hoja6!$A$3:$O$1124,13,FALSE),"")</f>
        <v>0.40361445783132532</v>
      </c>
      <c r="J16" s="34">
        <f>+IFERROR(VLOOKUP($A16,Hoja6!$A$3:$O$1124,14,FALSE),"")</f>
        <v>290</v>
      </c>
      <c r="K16" s="125">
        <f>+IFERROR(VLOOKUP($A16,Hoja6!$A$3:$O$1124,15,FALSE),"")</f>
        <v>117</v>
      </c>
      <c r="L16" s="164">
        <f>+IFERROR(VLOOKUP($A16,Hoja6!$A$3:$P$1124,16,FALSE),"")</f>
        <v>0.40344827586206894</v>
      </c>
      <c r="M16" s="34">
        <f>+IFERROR(VLOOKUP($A16,Hoja6!$A$3:$Y$1124,17,FALSE),"")</f>
        <v>315</v>
      </c>
      <c r="N16" s="125">
        <f>+IFERROR(VLOOKUP($A16,Hoja6!$A$3:$Y$1124,18,FALSE),"")</f>
        <v>104</v>
      </c>
      <c r="O16" s="164">
        <f>+IFERROR(VLOOKUP($A16,Hoja6!$A$3:$Y$1124,19,FALSE),"")</f>
        <v>0.33015873015873015</v>
      </c>
      <c r="P16" s="34">
        <f>+IFERROR(VLOOKUP($A16,Hoja6!$A$3:$Y$1124,20,FALSE),"")</f>
        <v>281</v>
      </c>
      <c r="Q16" s="125">
        <f>+IFERROR(VLOOKUP($A16,Hoja6!$A$3:$Y$1124,21,FALSE),"")</f>
        <v>106</v>
      </c>
      <c r="R16" s="164">
        <f>+IFERROR(VLOOKUP($A16,Hoja6!$A$3:$Y$1124,22,FALSE),"")</f>
        <v>0.37722419928825623</v>
      </c>
      <c r="S16" s="34">
        <f>+IFERROR(VLOOKUP($A16,Hoja6!$A$3:$ZY$1124,23,FALSE),"")</f>
        <v>325</v>
      </c>
      <c r="T16" s="125">
        <f>+IFERROR(VLOOKUP($A16,Hoja6!$A$3:$ZY$1124,24,FALSE),"")</f>
        <v>129</v>
      </c>
      <c r="U16" s="273">
        <f>+IFERROR(VLOOKUP($A16,Hoja6!$A$3:$ZY$1124,25,FALSE),"")</f>
        <v>0.39692307692307693</v>
      </c>
    </row>
    <row r="17" spans="1:21" ht="15" x14ac:dyDescent="0.25">
      <c r="A17" s="121">
        <v>4</v>
      </c>
      <c r="B17" s="33">
        <f>+IFERROR(VLOOKUP($A17,Hoja6!$A$3:$O$1124,3,FALSE),"")</f>
        <v>44090</v>
      </c>
      <c r="C17" s="33" t="str">
        <f>+UPPER(IFERROR(VLOOKUP($A17,Hoja6!$A$3:$O$1124,4,FALSE),""))</f>
        <v>DIBULLA</v>
      </c>
      <c r="D17" s="34">
        <f>+IFERROR(VLOOKUP($A17,Hoja6!$A$3:$O$1124,8,FALSE),"")</f>
        <v>192</v>
      </c>
      <c r="E17" s="34">
        <f>+IFERROR(VLOOKUP($A17,Hoja6!$A$3:$O$1124,9,FALSE),"")</f>
        <v>30</v>
      </c>
      <c r="F17" s="135">
        <f>+IFERROR(VLOOKUP($A17,Hoja6!$A$3:$O$1124,10,FALSE),"")</f>
        <v>0.15625</v>
      </c>
      <c r="G17" s="34">
        <f>+IFERROR(VLOOKUP($A17,Hoja6!$A$3:$O$1124,11,FALSE),"")</f>
        <v>233</v>
      </c>
      <c r="H17" s="34">
        <f>+IFERROR(VLOOKUP($A17,Hoja6!$A$3:$O$1124,12,FALSE),"")</f>
        <v>58</v>
      </c>
      <c r="I17" s="135">
        <f>+IFERROR(VLOOKUP($A17,Hoja6!$A$3:$O$1124,13,FALSE),"")</f>
        <v>0.24892703862660945</v>
      </c>
      <c r="J17" s="34">
        <f>+IFERROR(VLOOKUP($A17,Hoja6!$A$3:$O$1124,14,FALSE),"")</f>
        <v>237</v>
      </c>
      <c r="K17" s="125">
        <f>+IFERROR(VLOOKUP($A17,Hoja6!$A$3:$O$1124,15,FALSE),"")</f>
        <v>81</v>
      </c>
      <c r="L17" s="164">
        <f>+IFERROR(VLOOKUP($A17,Hoja6!$A$3:$P$1124,16,FALSE),"")</f>
        <v>0.34177215189873417</v>
      </c>
      <c r="M17" s="34">
        <f>+IFERROR(VLOOKUP($A17,Hoja6!$A$3:$Y$1124,17,FALSE),"")</f>
        <v>250</v>
      </c>
      <c r="N17" s="125">
        <f>+IFERROR(VLOOKUP($A17,Hoja6!$A$3:$Y$1124,18,FALSE),"")</f>
        <v>38</v>
      </c>
      <c r="O17" s="164">
        <f>+IFERROR(VLOOKUP($A17,Hoja6!$A$3:$Y$1124,19,FALSE),"")</f>
        <v>0.152</v>
      </c>
      <c r="P17" s="34">
        <f>+IFERROR(VLOOKUP($A17,Hoja6!$A$3:$Y$1124,20,FALSE),"")</f>
        <v>242</v>
      </c>
      <c r="Q17" s="125">
        <f>+IFERROR(VLOOKUP($A17,Hoja6!$A$3:$Y$1124,21,FALSE),"")</f>
        <v>52</v>
      </c>
      <c r="R17" s="164">
        <f>+IFERROR(VLOOKUP($A17,Hoja6!$A$3:$Y$1124,22,FALSE),"")</f>
        <v>0.21487603305785125</v>
      </c>
      <c r="S17" s="34">
        <f>+IFERROR(VLOOKUP($A17,Hoja6!$A$3:$ZY$1124,23,FALSE),"")</f>
        <v>269</v>
      </c>
      <c r="T17" s="125">
        <f>+IFERROR(VLOOKUP($A17,Hoja6!$A$3:$ZY$1124,24,FALSE),"")</f>
        <v>54</v>
      </c>
      <c r="U17" s="273">
        <f>+IFERROR(VLOOKUP($A17,Hoja6!$A$3:$ZY$1124,25,FALSE),"")</f>
        <v>0.20074349442379183</v>
      </c>
    </row>
    <row r="18" spans="1:21" ht="15" x14ac:dyDescent="0.25">
      <c r="A18" s="121">
        <v>5</v>
      </c>
      <c r="B18" s="33">
        <f>+IFERROR(VLOOKUP($A18,Hoja6!$A$3:$O$1124,3,FALSE),"")</f>
        <v>44098</v>
      </c>
      <c r="C18" s="33" t="str">
        <f>+UPPER(IFERROR(VLOOKUP($A18,Hoja6!$A$3:$O$1124,4,FALSE),""))</f>
        <v>DISTRACCIÓN</v>
      </c>
      <c r="D18" s="34">
        <f>+IFERROR(VLOOKUP($A18,Hoja6!$A$3:$O$1124,8,FALSE),"")</f>
        <v>65</v>
      </c>
      <c r="E18" s="34">
        <f>+IFERROR(VLOOKUP($A18,Hoja6!$A$3:$O$1124,9,FALSE),"")</f>
        <v>25</v>
      </c>
      <c r="F18" s="135">
        <f>+IFERROR(VLOOKUP($A18,Hoja6!$A$3:$O$1124,10,FALSE),"")</f>
        <v>0.38461538461538464</v>
      </c>
      <c r="G18" s="34">
        <f>+IFERROR(VLOOKUP($A18,Hoja6!$A$3:$O$1124,11,FALSE),"")</f>
        <v>94</v>
      </c>
      <c r="H18" s="34">
        <f>+IFERROR(VLOOKUP($A18,Hoja6!$A$3:$O$1124,12,FALSE),"")</f>
        <v>34</v>
      </c>
      <c r="I18" s="135">
        <f>+IFERROR(VLOOKUP($A18,Hoja6!$A$3:$O$1124,13,FALSE),"")</f>
        <v>0.36170212765957449</v>
      </c>
      <c r="J18" s="34">
        <f>+IFERROR(VLOOKUP($A18,Hoja6!$A$3:$O$1124,14,FALSE),"")</f>
        <v>83</v>
      </c>
      <c r="K18" s="125">
        <f>+IFERROR(VLOOKUP($A18,Hoja6!$A$3:$O$1124,15,FALSE),"")</f>
        <v>25</v>
      </c>
      <c r="L18" s="164">
        <f>+IFERROR(VLOOKUP($A18,Hoja6!$A$3:$P$1124,16,FALSE),"")</f>
        <v>0.30120481927710846</v>
      </c>
      <c r="M18" s="34">
        <f>+IFERROR(VLOOKUP($A18,Hoja6!$A$3:$Y$1124,17,FALSE),"")</f>
        <v>88</v>
      </c>
      <c r="N18" s="125">
        <f>+IFERROR(VLOOKUP($A18,Hoja6!$A$3:$Y$1124,18,FALSE),"")</f>
        <v>19</v>
      </c>
      <c r="O18" s="164">
        <f>+IFERROR(VLOOKUP($A18,Hoja6!$A$3:$Y$1124,19,FALSE),"")</f>
        <v>0.21590909090909091</v>
      </c>
      <c r="P18" s="34">
        <f>+IFERROR(VLOOKUP($A18,Hoja6!$A$3:$Y$1124,20,FALSE),"")</f>
        <v>91</v>
      </c>
      <c r="Q18" s="125">
        <f>+IFERROR(VLOOKUP($A18,Hoja6!$A$3:$Y$1124,21,FALSE),"")</f>
        <v>29</v>
      </c>
      <c r="R18" s="164">
        <f>+IFERROR(VLOOKUP($A18,Hoja6!$A$3:$Y$1124,22,FALSE),"")</f>
        <v>0.31868131868131866</v>
      </c>
      <c r="S18" s="34">
        <f>+IFERROR(VLOOKUP($A18,Hoja6!$A$3:$ZY$1124,23,FALSE),"")</f>
        <v>90</v>
      </c>
      <c r="T18" s="125">
        <f>+IFERROR(VLOOKUP($A18,Hoja6!$A$3:$ZY$1124,24,FALSE),"")</f>
        <v>37</v>
      </c>
      <c r="U18" s="273">
        <f>+IFERROR(VLOOKUP($A18,Hoja6!$A$3:$ZY$1124,25,FALSE),"")</f>
        <v>0.41111111111111109</v>
      </c>
    </row>
    <row r="19" spans="1:21" ht="15" x14ac:dyDescent="0.25">
      <c r="A19" s="121">
        <v>6</v>
      </c>
      <c r="B19" s="33">
        <f>+IFERROR(VLOOKUP($A19,Hoja6!$A$3:$O$1124,3,FALSE),"")</f>
        <v>44110</v>
      </c>
      <c r="C19" s="33" t="str">
        <f>+UPPER(IFERROR(VLOOKUP($A19,Hoja6!$A$3:$O$1124,4,FALSE),""))</f>
        <v>EL MOLINO</v>
      </c>
      <c r="D19" s="34">
        <f>+IFERROR(VLOOKUP($A19,Hoja6!$A$3:$O$1124,8,FALSE),"")</f>
        <v>58</v>
      </c>
      <c r="E19" s="34">
        <f>+IFERROR(VLOOKUP($A19,Hoja6!$A$3:$O$1124,9,FALSE),"")</f>
        <v>14</v>
      </c>
      <c r="F19" s="135">
        <f>+IFERROR(VLOOKUP($A19,Hoja6!$A$3:$O$1124,10,FALSE),"")</f>
        <v>0.2413793103448276</v>
      </c>
      <c r="G19" s="34">
        <f>+IFERROR(VLOOKUP($A19,Hoja6!$A$3:$O$1124,11,FALSE),"")</f>
        <v>51</v>
      </c>
      <c r="H19" s="34">
        <f>+IFERROR(VLOOKUP($A19,Hoja6!$A$3:$O$1124,12,FALSE),"")</f>
        <v>15</v>
      </c>
      <c r="I19" s="135">
        <f>+IFERROR(VLOOKUP($A19,Hoja6!$A$3:$O$1124,13,FALSE),"")</f>
        <v>0.29411764705882354</v>
      </c>
      <c r="J19" s="34">
        <f>+IFERROR(VLOOKUP($A19,Hoja6!$A$3:$O$1124,14,FALSE),"")</f>
        <v>43</v>
      </c>
      <c r="K19" s="125">
        <f>+IFERROR(VLOOKUP($A19,Hoja6!$A$3:$O$1124,15,FALSE),"")</f>
        <v>20</v>
      </c>
      <c r="L19" s="164">
        <f>+IFERROR(VLOOKUP($A19,Hoja6!$A$3:$P$1124,16,FALSE),"")</f>
        <v>0.46511627906976744</v>
      </c>
      <c r="M19" s="34">
        <f>+IFERROR(VLOOKUP($A19,Hoja6!$A$3:$Y$1124,17,FALSE),"")</f>
        <v>39</v>
      </c>
      <c r="N19" s="125">
        <f>+IFERROR(VLOOKUP($A19,Hoja6!$A$3:$Y$1124,18,FALSE),"")</f>
        <v>24</v>
      </c>
      <c r="O19" s="164">
        <f>+IFERROR(VLOOKUP($A19,Hoja6!$A$3:$Y$1124,19,FALSE),"")</f>
        <v>0.61538461538461542</v>
      </c>
      <c r="P19" s="34">
        <f>+IFERROR(VLOOKUP($A19,Hoja6!$A$3:$Y$1124,20,FALSE),"")</f>
        <v>44</v>
      </c>
      <c r="Q19" s="125">
        <f>+IFERROR(VLOOKUP($A19,Hoja6!$A$3:$Y$1124,21,FALSE),"")</f>
        <v>27</v>
      </c>
      <c r="R19" s="164">
        <f>+IFERROR(VLOOKUP($A19,Hoja6!$A$3:$Y$1124,22,FALSE),"")</f>
        <v>0.61363636363636365</v>
      </c>
      <c r="S19" s="34">
        <f>+IFERROR(VLOOKUP($A19,Hoja6!$A$3:$ZY$1124,23,FALSE),"")</f>
        <v>51</v>
      </c>
      <c r="T19" s="125">
        <f>+IFERROR(VLOOKUP($A19,Hoja6!$A$3:$ZY$1124,24,FALSE),"")</f>
        <v>34</v>
      </c>
      <c r="U19" s="273">
        <f>+IFERROR(VLOOKUP($A19,Hoja6!$A$3:$ZY$1124,25,FALSE),"")</f>
        <v>0.66666666666666663</v>
      </c>
    </row>
    <row r="20" spans="1:21" ht="15" x14ac:dyDescent="0.25">
      <c r="A20" s="121">
        <v>7</v>
      </c>
      <c r="B20" s="33">
        <f>+IFERROR(VLOOKUP($A20,Hoja6!$A$3:$O$1124,3,FALSE),"")</f>
        <v>44279</v>
      </c>
      <c r="C20" s="33" t="str">
        <f>+UPPER(IFERROR(VLOOKUP($A20,Hoja6!$A$3:$O$1124,4,FALSE),""))</f>
        <v>FONSECA  (3)</v>
      </c>
      <c r="D20" s="34">
        <f>+IFERROR(VLOOKUP($A20,Hoja6!$A$3:$O$1124,8,FALSE),"")</f>
        <v>427</v>
      </c>
      <c r="E20" s="34">
        <f>+IFERROR(VLOOKUP($A20,Hoja6!$A$3:$O$1124,9,FALSE),"")</f>
        <v>225</v>
      </c>
      <c r="F20" s="135">
        <f>+IFERROR(VLOOKUP($A20,Hoja6!$A$3:$O$1124,10,FALSE),"")</f>
        <v>0.52693208430913352</v>
      </c>
      <c r="G20" s="34">
        <f>+IFERROR(VLOOKUP($A20,Hoja6!$A$3:$O$1124,11,FALSE),"")</f>
        <v>438</v>
      </c>
      <c r="H20" s="34">
        <f>+IFERROR(VLOOKUP($A20,Hoja6!$A$3:$O$1124,12,FALSE),"")</f>
        <v>228</v>
      </c>
      <c r="I20" s="135">
        <f>+IFERROR(VLOOKUP($A20,Hoja6!$A$3:$O$1124,13,FALSE),"")</f>
        <v>0.52054794520547942</v>
      </c>
      <c r="J20" s="34">
        <f>+IFERROR(VLOOKUP($A20,Hoja6!$A$3:$O$1124,14,FALSE),"")</f>
        <v>394</v>
      </c>
      <c r="K20" s="125">
        <f>+IFERROR(VLOOKUP($A20,Hoja6!$A$3:$O$1124,15,FALSE),"")</f>
        <v>192</v>
      </c>
      <c r="L20" s="164">
        <f>+IFERROR(VLOOKUP($A20,Hoja6!$A$3:$P$1124,16,FALSE),"")</f>
        <v>0.48730964467005078</v>
      </c>
      <c r="M20" s="34">
        <f>+IFERROR(VLOOKUP($A20,Hoja6!$A$3:$Y$1124,17,FALSE),"")</f>
        <v>342</v>
      </c>
      <c r="N20" s="125">
        <f>+IFERROR(VLOOKUP($A20,Hoja6!$A$3:$Y$1124,18,FALSE),"")</f>
        <v>181</v>
      </c>
      <c r="O20" s="164">
        <f>+IFERROR(VLOOKUP($A20,Hoja6!$A$3:$Y$1124,19,FALSE),"")</f>
        <v>0.5292397660818714</v>
      </c>
      <c r="P20" s="34">
        <f>+IFERROR(VLOOKUP($A20,Hoja6!$A$3:$Y$1124,20,FALSE),"")</f>
        <v>411</v>
      </c>
      <c r="Q20" s="125">
        <f>+IFERROR(VLOOKUP($A20,Hoja6!$A$3:$Y$1124,21,FALSE),"")</f>
        <v>210</v>
      </c>
      <c r="R20" s="164">
        <f>+IFERROR(VLOOKUP($A20,Hoja6!$A$3:$Y$1124,22,FALSE),"")</f>
        <v>0.51094890510948909</v>
      </c>
      <c r="S20" s="34">
        <f>+IFERROR(VLOOKUP($A20,Hoja6!$A$3:$ZY$1124,23,FALSE),"")</f>
        <v>388</v>
      </c>
      <c r="T20" s="125">
        <f>+IFERROR(VLOOKUP($A20,Hoja6!$A$3:$ZY$1124,24,FALSE),"")</f>
        <v>206</v>
      </c>
      <c r="U20" s="273">
        <f>+IFERROR(VLOOKUP($A20,Hoja6!$A$3:$ZY$1124,25,FALSE),"")</f>
        <v>0.53092783505154639</v>
      </c>
    </row>
    <row r="21" spans="1:21" ht="15" x14ac:dyDescent="0.25">
      <c r="A21" s="121">
        <v>8</v>
      </c>
      <c r="B21" s="33">
        <f>+IFERROR(VLOOKUP($A21,Hoja6!$A$3:$O$1124,3,FALSE),"")</f>
        <v>44378</v>
      </c>
      <c r="C21" s="33" t="str">
        <f>+UPPER(IFERROR(VLOOKUP($A21,Hoja6!$A$3:$O$1124,4,FALSE),""))</f>
        <v>HATONUEVO</v>
      </c>
      <c r="D21" s="34">
        <f>+IFERROR(VLOOKUP($A21,Hoja6!$A$3:$O$1124,8,FALSE),"")</f>
        <v>161</v>
      </c>
      <c r="E21" s="34">
        <f>+IFERROR(VLOOKUP($A21,Hoja6!$A$3:$O$1124,9,FALSE),"")</f>
        <v>47</v>
      </c>
      <c r="F21" s="135">
        <f>+IFERROR(VLOOKUP($A21,Hoja6!$A$3:$O$1124,10,FALSE),"")</f>
        <v>0.29192546583850931</v>
      </c>
      <c r="G21" s="34">
        <f>+IFERROR(VLOOKUP($A21,Hoja6!$A$3:$O$1124,11,FALSE),"")</f>
        <v>207</v>
      </c>
      <c r="H21" s="34">
        <f>+IFERROR(VLOOKUP($A21,Hoja6!$A$3:$O$1124,12,FALSE),"")</f>
        <v>43</v>
      </c>
      <c r="I21" s="135">
        <f>+IFERROR(VLOOKUP($A21,Hoja6!$A$3:$O$1124,13,FALSE),"")</f>
        <v>0.20772946859903382</v>
      </c>
      <c r="J21" s="34">
        <f>+IFERROR(VLOOKUP($A21,Hoja6!$A$3:$O$1124,14,FALSE),"")</f>
        <v>184</v>
      </c>
      <c r="K21" s="125">
        <f>+IFERROR(VLOOKUP($A21,Hoja6!$A$3:$O$1124,15,FALSE),"")</f>
        <v>50</v>
      </c>
      <c r="L21" s="164">
        <f>+IFERROR(VLOOKUP($A21,Hoja6!$A$3:$P$1124,16,FALSE),"")</f>
        <v>0.27173913043478259</v>
      </c>
      <c r="M21" s="34">
        <f>+IFERROR(VLOOKUP($A21,Hoja6!$A$3:$Y$1124,17,FALSE),"")</f>
        <v>177</v>
      </c>
      <c r="N21" s="125">
        <f>+IFERROR(VLOOKUP($A21,Hoja6!$A$3:$Y$1124,18,FALSE),"")</f>
        <v>44</v>
      </c>
      <c r="O21" s="164">
        <f>+IFERROR(VLOOKUP($A21,Hoja6!$A$3:$Y$1124,19,FALSE),"")</f>
        <v>0.24858757062146894</v>
      </c>
      <c r="P21" s="34">
        <f>+IFERROR(VLOOKUP($A21,Hoja6!$A$3:$Y$1124,20,FALSE),"")</f>
        <v>190</v>
      </c>
      <c r="Q21" s="125">
        <f>+IFERROR(VLOOKUP($A21,Hoja6!$A$3:$Y$1124,21,FALSE),"")</f>
        <v>59</v>
      </c>
      <c r="R21" s="164">
        <f>+IFERROR(VLOOKUP($A21,Hoja6!$A$3:$Y$1124,22,FALSE),"")</f>
        <v>0.31052631578947371</v>
      </c>
      <c r="S21" s="34">
        <f>+IFERROR(VLOOKUP($A21,Hoja6!$A$3:$ZY$1124,23,FALSE),"")</f>
        <v>228</v>
      </c>
      <c r="T21" s="125">
        <f>+IFERROR(VLOOKUP($A21,Hoja6!$A$3:$ZY$1124,24,FALSE),"")</f>
        <v>79</v>
      </c>
      <c r="U21" s="273">
        <f>+IFERROR(VLOOKUP($A21,Hoja6!$A$3:$ZY$1124,25,FALSE),"")</f>
        <v>0.34649122807017546</v>
      </c>
    </row>
    <row r="22" spans="1:21" ht="15" x14ac:dyDescent="0.25">
      <c r="A22" s="121">
        <v>9</v>
      </c>
      <c r="B22" s="33">
        <f>+IFERROR(VLOOKUP($A22,Hoja6!$A$3:$O$1124,3,FALSE),"")</f>
        <v>44420</v>
      </c>
      <c r="C22" s="33" t="str">
        <f>+UPPER(IFERROR(VLOOKUP($A22,Hoja6!$A$3:$O$1124,4,FALSE),""))</f>
        <v>LA JAGUA DEL PILAR</v>
      </c>
      <c r="D22" s="34">
        <f>+IFERROR(VLOOKUP($A22,Hoja6!$A$3:$O$1124,8,FALSE),"")</f>
        <v>18</v>
      </c>
      <c r="E22" s="34">
        <f>+IFERROR(VLOOKUP($A22,Hoja6!$A$3:$O$1124,9,FALSE),"")</f>
        <v>5</v>
      </c>
      <c r="F22" s="135">
        <f>+IFERROR(VLOOKUP($A22,Hoja6!$A$3:$O$1124,10,FALSE),"")</f>
        <v>0.27777777777777779</v>
      </c>
      <c r="G22" s="34">
        <f>+IFERROR(VLOOKUP($A22,Hoja6!$A$3:$O$1124,11,FALSE),"")</f>
        <v>28</v>
      </c>
      <c r="H22" s="34">
        <f>+IFERROR(VLOOKUP($A22,Hoja6!$A$3:$O$1124,12,FALSE),"")</f>
        <v>8</v>
      </c>
      <c r="I22" s="135">
        <f>+IFERROR(VLOOKUP($A22,Hoja6!$A$3:$O$1124,13,FALSE),"")</f>
        <v>0.2857142857142857</v>
      </c>
      <c r="J22" s="34">
        <f>+IFERROR(VLOOKUP($A22,Hoja6!$A$3:$O$1124,14,FALSE),"")</f>
        <v>19</v>
      </c>
      <c r="K22" s="125">
        <f>+IFERROR(VLOOKUP($A22,Hoja6!$A$3:$O$1124,15,FALSE),"")</f>
        <v>11</v>
      </c>
      <c r="L22" s="164">
        <f>+IFERROR(VLOOKUP($A22,Hoja6!$A$3:$P$1124,16,FALSE),"")</f>
        <v>0.57894736842105265</v>
      </c>
      <c r="M22" s="34">
        <f>+IFERROR(VLOOKUP($A22,Hoja6!$A$3:$Y$1124,17,FALSE),"")</f>
        <v>23</v>
      </c>
      <c r="N22" s="125">
        <f>+IFERROR(VLOOKUP($A22,Hoja6!$A$3:$Y$1124,18,FALSE),"")</f>
        <v>4</v>
      </c>
      <c r="O22" s="164">
        <f>+IFERROR(VLOOKUP($A22,Hoja6!$A$3:$Y$1124,19,FALSE),"")</f>
        <v>0.17391304347826086</v>
      </c>
      <c r="P22" s="34">
        <f>+IFERROR(VLOOKUP($A22,Hoja6!$A$3:$Y$1124,20,FALSE),"")</f>
        <v>37</v>
      </c>
      <c r="Q22" s="125">
        <f>+IFERROR(VLOOKUP($A22,Hoja6!$A$3:$Y$1124,21,FALSE),"")</f>
        <v>8</v>
      </c>
      <c r="R22" s="164">
        <f>+IFERROR(VLOOKUP($A22,Hoja6!$A$3:$Y$1124,22,FALSE),"")</f>
        <v>0.21621621621621623</v>
      </c>
      <c r="S22" s="34">
        <f>+IFERROR(VLOOKUP($A22,Hoja6!$A$3:$ZY$1124,23,FALSE),"")</f>
        <v>34</v>
      </c>
      <c r="T22" s="125">
        <f>+IFERROR(VLOOKUP($A22,Hoja6!$A$3:$ZY$1124,24,FALSE),"")</f>
        <v>12</v>
      </c>
      <c r="U22" s="273">
        <f>+IFERROR(VLOOKUP($A22,Hoja6!$A$3:$ZY$1124,25,FALSE),"")</f>
        <v>0.35294117647058826</v>
      </c>
    </row>
    <row r="23" spans="1:21" ht="15" x14ac:dyDescent="0.25">
      <c r="A23" s="121">
        <v>10</v>
      </c>
      <c r="B23" s="33">
        <f>+IFERROR(VLOOKUP($A23,Hoja6!$A$3:$O$1124,3,FALSE),"")</f>
        <v>44430</v>
      </c>
      <c r="C23" s="33" t="str">
        <f>+UPPER(IFERROR(VLOOKUP($A23,Hoja6!$A$3:$O$1124,4,FALSE),""))</f>
        <v>MAICAO  (3)</v>
      </c>
      <c r="D23" s="34">
        <f>+IFERROR(VLOOKUP($A23,Hoja6!$A$3:$O$1124,8,FALSE),"")</f>
        <v>1329</v>
      </c>
      <c r="E23" s="34">
        <f>+IFERROR(VLOOKUP($A23,Hoja6!$A$3:$O$1124,9,FALSE),"")</f>
        <v>421</v>
      </c>
      <c r="F23" s="135">
        <f>+IFERROR(VLOOKUP($A23,Hoja6!$A$3:$O$1124,10,FALSE),"")</f>
        <v>0.31677953348382243</v>
      </c>
      <c r="G23" s="34">
        <f>+IFERROR(VLOOKUP($A23,Hoja6!$A$3:$O$1124,11,FALSE),"")</f>
        <v>1462</v>
      </c>
      <c r="H23" s="34">
        <f>+IFERROR(VLOOKUP($A23,Hoja6!$A$3:$O$1124,12,FALSE),"")</f>
        <v>477</v>
      </c>
      <c r="I23" s="135">
        <f>+IFERROR(VLOOKUP($A23,Hoja6!$A$3:$O$1124,13,FALSE),"")</f>
        <v>0.32626538987688097</v>
      </c>
      <c r="J23" s="34">
        <f>+IFERROR(VLOOKUP($A23,Hoja6!$A$3:$O$1124,14,FALSE),"")</f>
        <v>1610</v>
      </c>
      <c r="K23" s="125">
        <f>+IFERROR(VLOOKUP($A23,Hoja6!$A$3:$O$1124,15,FALSE),"")</f>
        <v>501</v>
      </c>
      <c r="L23" s="164">
        <f>+IFERROR(VLOOKUP($A23,Hoja6!$A$3:$P$1124,16,FALSE),"")</f>
        <v>0.31118012422360247</v>
      </c>
      <c r="M23" s="34">
        <f>+IFERROR(VLOOKUP($A23,Hoja6!$A$3:$Y$1124,17,FALSE),"")</f>
        <v>1595</v>
      </c>
      <c r="N23" s="125">
        <f>+IFERROR(VLOOKUP($A23,Hoja6!$A$3:$Y$1124,18,FALSE),"")</f>
        <v>467</v>
      </c>
      <c r="O23" s="164">
        <f>+IFERROR(VLOOKUP($A23,Hoja6!$A$3:$Y$1124,19,FALSE),"")</f>
        <v>0.2927899686520376</v>
      </c>
      <c r="P23" s="34">
        <f>+IFERROR(VLOOKUP($A23,Hoja6!$A$3:$Y$1124,20,FALSE),"")</f>
        <v>1544</v>
      </c>
      <c r="Q23" s="125">
        <f>+IFERROR(VLOOKUP($A23,Hoja6!$A$3:$Y$1124,21,FALSE),"")</f>
        <v>436</v>
      </c>
      <c r="R23" s="164">
        <f>+IFERROR(VLOOKUP($A23,Hoja6!$A$3:$Y$1124,22,FALSE),"")</f>
        <v>0.28238341968911918</v>
      </c>
      <c r="S23" s="34">
        <f>+IFERROR(VLOOKUP($A23,Hoja6!$A$3:$ZY$1124,23,FALSE),"")</f>
        <v>1669</v>
      </c>
      <c r="T23" s="125">
        <f>+IFERROR(VLOOKUP($A23,Hoja6!$A$3:$ZY$1124,24,FALSE),"")</f>
        <v>631</v>
      </c>
      <c r="U23" s="273">
        <f>+IFERROR(VLOOKUP($A23,Hoja6!$A$3:$ZY$1124,25,FALSE),"")</f>
        <v>0.37807070101857398</v>
      </c>
    </row>
    <row r="24" spans="1:21" ht="15" x14ac:dyDescent="0.25">
      <c r="A24" s="121">
        <v>11</v>
      </c>
      <c r="B24" s="33">
        <f>+IFERROR(VLOOKUP($A24,Hoja6!$A$3:$O$1124,3,FALSE),"")</f>
        <v>44560</v>
      </c>
      <c r="C24" s="33" t="str">
        <f>+UPPER(IFERROR(VLOOKUP($A24,Hoja6!$A$3:$O$1124,4,FALSE),""))</f>
        <v>MANAURE</v>
      </c>
      <c r="D24" s="34">
        <f>+IFERROR(VLOOKUP($A24,Hoja6!$A$3:$O$1124,8,FALSE),"")</f>
        <v>220</v>
      </c>
      <c r="E24" s="34">
        <f>+IFERROR(VLOOKUP($A24,Hoja6!$A$3:$O$1124,9,FALSE),"")</f>
        <v>39</v>
      </c>
      <c r="F24" s="135">
        <f>+IFERROR(VLOOKUP($A24,Hoja6!$A$3:$O$1124,10,FALSE),"")</f>
        <v>0.17727272727272728</v>
      </c>
      <c r="G24" s="34">
        <f>+IFERROR(VLOOKUP($A24,Hoja6!$A$3:$O$1124,11,FALSE),"")</f>
        <v>260</v>
      </c>
      <c r="H24" s="34">
        <f>+IFERROR(VLOOKUP($A24,Hoja6!$A$3:$O$1124,12,FALSE),"")</f>
        <v>53</v>
      </c>
      <c r="I24" s="135">
        <f>+IFERROR(VLOOKUP($A24,Hoja6!$A$3:$O$1124,13,FALSE),"")</f>
        <v>0.20384615384615384</v>
      </c>
      <c r="J24" s="34">
        <f>+IFERROR(VLOOKUP($A24,Hoja6!$A$3:$O$1124,14,FALSE),"")</f>
        <v>272</v>
      </c>
      <c r="K24" s="125">
        <f>+IFERROR(VLOOKUP($A24,Hoja6!$A$3:$O$1124,15,FALSE),"")</f>
        <v>68</v>
      </c>
      <c r="L24" s="164">
        <f>+IFERROR(VLOOKUP($A24,Hoja6!$A$3:$P$1124,16,FALSE),"")</f>
        <v>0.25</v>
      </c>
      <c r="M24" s="34">
        <f>+IFERROR(VLOOKUP($A24,Hoja6!$A$3:$Y$1124,17,FALSE),"")</f>
        <v>322</v>
      </c>
      <c r="N24" s="125">
        <f>+IFERROR(VLOOKUP($A24,Hoja6!$A$3:$Y$1124,18,FALSE),"")</f>
        <v>53</v>
      </c>
      <c r="O24" s="164">
        <f>+IFERROR(VLOOKUP($A24,Hoja6!$A$3:$Y$1124,19,FALSE),"")</f>
        <v>0.16459627329192547</v>
      </c>
      <c r="P24" s="34">
        <f>+IFERROR(VLOOKUP($A24,Hoja6!$A$3:$Y$1124,20,FALSE),"")</f>
        <v>381</v>
      </c>
      <c r="Q24" s="125">
        <f>+IFERROR(VLOOKUP($A24,Hoja6!$A$3:$Y$1124,21,FALSE),"")</f>
        <v>42</v>
      </c>
      <c r="R24" s="164">
        <f>+IFERROR(VLOOKUP($A24,Hoja6!$A$3:$Y$1124,22,FALSE),"")</f>
        <v>0.11023622047244094</v>
      </c>
      <c r="S24" s="34">
        <f>+IFERROR(VLOOKUP($A24,Hoja6!$A$3:$ZY$1124,23,FALSE),"")</f>
        <v>501</v>
      </c>
      <c r="T24" s="125">
        <f>+IFERROR(VLOOKUP($A24,Hoja6!$A$3:$ZY$1124,24,FALSE),"")</f>
        <v>75</v>
      </c>
      <c r="U24" s="273">
        <f>+IFERROR(VLOOKUP($A24,Hoja6!$A$3:$ZY$1124,25,FALSE),"")</f>
        <v>0.1497005988023952</v>
      </c>
    </row>
    <row r="25" spans="1:21" ht="15" x14ac:dyDescent="0.25">
      <c r="A25" s="121">
        <v>12</v>
      </c>
      <c r="B25" s="33">
        <f>+IFERROR(VLOOKUP($A25,Hoja6!$A$3:$O$1124,3,FALSE),"")</f>
        <v>44650</v>
      </c>
      <c r="C25" s="33" t="str">
        <f>+UPPER(IFERROR(VLOOKUP($A25,Hoja6!$A$3:$O$1124,4,FALSE),""))</f>
        <v>SAN JUAN DEL CESAR</v>
      </c>
      <c r="D25" s="34">
        <f>+IFERROR(VLOOKUP($A25,Hoja6!$A$3:$O$1124,8,FALSE),"")</f>
        <v>480</v>
      </c>
      <c r="E25" s="34">
        <f>+IFERROR(VLOOKUP($A25,Hoja6!$A$3:$O$1124,9,FALSE),"")</f>
        <v>198</v>
      </c>
      <c r="F25" s="135">
        <f>+IFERROR(VLOOKUP($A25,Hoja6!$A$3:$O$1124,10,FALSE),"")</f>
        <v>0.41249999999999998</v>
      </c>
      <c r="G25" s="34">
        <f>+IFERROR(VLOOKUP($A25,Hoja6!$A$3:$O$1124,11,FALSE),"")</f>
        <v>490</v>
      </c>
      <c r="H25" s="34">
        <f>+IFERROR(VLOOKUP($A25,Hoja6!$A$3:$O$1124,12,FALSE),"")</f>
        <v>222</v>
      </c>
      <c r="I25" s="135">
        <f>+IFERROR(VLOOKUP($A25,Hoja6!$A$3:$O$1124,13,FALSE),"")</f>
        <v>0.45306122448979591</v>
      </c>
      <c r="J25" s="34">
        <f>+IFERROR(VLOOKUP($A25,Hoja6!$A$3:$O$1124,14,FALSE),"")</f>
        <v>485</v>
      </c>
      <c r="K25" s="125">
        <f>+IFERROR(VLOOKUP($A25,Hoja6!$A$3:$O$1124,15,FALSE),"")</f>
        <v>221</v>
      </c>
      <c r="L25" s="164">
        <f>+IFERROR(VLOOKUP($A25,Hoja6!$A$3:$P$1124,16,FALSE),"")</f>
        <v>0.4556701030927835</v>
      </c>
      <c r="M25" s="34">
        <f>+IFERROR(VLOOKUP($A25,Hoja6!$A$3:$Y$1124,17,FALSE),"")</f>
        <v>480</v>
      </c>
      <c r="N25" s="125">
        <f>+IFERROR(VLOOKUP($A25,Hoja6!$A$3:$Y$1124,18,FALSE),"")</f>
        <v>229</v>
      </c>
      <c r="O25" s="164">
        <f>+IFERROR(VLOOKUP($A25,Hoja6!$A$3:$Y$1124,19,FALSE),"")</f>
        <v>0.47708333333333336</v>
      </c>
      <c r="P25" s="34">
        <f>+IFERROR(VLOOKUP($A25,Hoja6!$A$3:$Y$1124,20,FALSE),"")</f>
        <v>523</v>
      </c>
      <c r="Q25" s="125">
        <f>+IFERROR(VLOOKUP($A25,Hoja6!$A$3:$Y$1124,21,FALSE),"")</f>
        <v>254</v>
      </c>
      <c r="R25" s="164">
        <f>+IFERROR(VLOOKUP($A25,Hoja6!$A$3:$Y$1124,22,FALSE),"")</f>
        <v>0.48565965583173998</v>
      </c>
      <c r="S25" s="34">
        <f>+IFERROR(VLOOKUP($A25,Hoja6!$A$3:$ZY$1124,23,FALSE),"")</f>
        <v>548</v>
      </c>
      <c r="T25" s="125">
        <f>+IFERROR(VLOOKUP($A25,Hoja6!$A$3:$ZY$1124,24,FALSE),"")</f>
        <v>331</v>
      </c>
      <c r="U25" s="273">
        <f>+IFERROR(VLOOKUP($A25,Hoja6!$A$3:$ZY$1124,25,FALSE),"")</f>
        <v>0.60401459854014594</v>
      </c>
    </row>
    <row r="26" spans="1:21" ht="15" x14ac:dyDescent="0.25">
      <c r="A26" s="121">
        <v>13</v>
      </c>
      <c r="B26" s="33">
        <f>+IFERROR(VLOOKUP($A26,Hoja6!$A$3:$O$1124,3,FALSE),"")</f>
        <v>44847</v>
      </c>
      <c r="C26" s="33" t="str">
        <f>+UPPER(IFERROR(VLOOKUP($A26,Hoja6!$A$3:$O$1124,4,FALSE),""))</f>
        <v>URIBIA</v>
      </c>
      <c r="D26" s="34">
        <f>+IFERROR(VLOOKUP($A26,Hoja6!$A$3:$O$1124,8,FALSE),"")</f>
        <v>382</v>
      </c>
      <c r="E26" s="34">
        <f>+IFERROR(VLOOKUP($A26,Hoja6!$A$3:$O$1124,9,FALSE),"")</f>
        <v>75</v>
      </c>
      <c r="F26" s="135">
        <f>+IFERROR(VLOOKUP($A26,Hoja6!$A$3:$O$1124,10,FALSE),"")</f>
        <v>0.19633507853403143</v>
      </c>
      <c r="G26" s="34">
        <f>+IFERROR(VLOOKUP($A26,Hoja6!$A$3:$O$1124,11,FALSE),"")</f>
        <v>437</v>
      </c>
      <c r="H26" s="34">
        <f>+IFERROR(VLOOKUP($A26,Hoja6!$A$3:$O$1124,12,FALSE),"")</f>
        <v>85</v>
      </c>
      <c r="I26" s="135">
        <f>+IFERROR(VLOOKUP($A26,Hoja6!$A$3:$O$1124,13,FALSE),"")</f>
        <v>0.19450800915331809</v>
      </c>
      <c r="J26" s="34">
        <f>+IFERROR(VLOOKUP($A26,Hoja6!$A$3:$O$1124,14,FALSE),"")</f>
        <v>534</v>
      </c>
      <c r="K26" s="125">
        <f>+IFERROR(VLOOKUP($A26,Hoja6!$A$3:$O$1124,15,FALSE),"")</f>
        <v>93</v>
      </c>
      <c r="L26" s="164">
        <f>+IFERROR(VLOOKUP($A26,Hoja6!$A$3:$P$1124,16,FALSE),"")</f>
        <v>0.17415730337078653</v>
      </c>
      <c r="M26" s="34">
        <f>+IFERROR(VLOOKUP($A26,Hoja6!$A$3:$Y$1124,17,FALSE),"")</f>
        <v>582</v>
      </c>
      <c r="N26" s="125">
        <f>+IFERROR(VLOOKUP($A26,Hoja6!$A$3:$Y$1124,18,FALSE),"")</f>
        <v>77</v>
      </c>
      <c r="O26" s="164">
        <f>+IFERROR(VLOOKUP($A26,Hoja6!$A$3:$Y$1124,19,FALSE),"")</f>
        <v>0.13230240549828179</v>
      </c>
      <c r="P26" s="34">
        <f>+IFERROR(VLOOKUP($A26,Hoja6!$A$3:$Y$1124,20,FALSE),"")</f>
        <v>691</v>
      </c>
      <c r="Q26" s="125">
        <f>+IFERROR(VLOOKUP($A26,Hoja6!$A$3:$Y$1124,21,FALSE),"")</f>
        <v>72</v>
      </c>
      <c r="R26" s="164">
        <f>+IFERROR(VLOOKUP($A26,Hoja6!$A$3:$Y$1124,22,FALSE),"")</f>
        <v>0.10419681620839363</v>
      </c>
      <c r="S26" s="34">
        <f>+IFERROR(VLOOKUP($A26,Hoja6!$A$3:$ZY$1124,23,FALSE),"")</f>
        <v>820</v>
      </c>
      <c r="T26" s="125">
        <f>+IFERROR(VLOOKUP($A26,Hoja6!$A$3:$ZY$1124,24,FALSE),"")</f>
        <v>96</v>
      </c>
      <c r="U26" s="273">
        <f>+IFERROR(VLOOKUP($A26,Hoja6!$A$3:$ZY$1124,25,FALSE),"")</f>
        <v>0.11707317073170732</v>
      </c>
    </row>
    <row r="27" spans="1:21" ht="15" x14ac:dyDescent="0.25">
      <c r="A27" s="121">
        <v>14</v>
      </c>
      <c r="B27" s="33">
        <f>+IFERROR(VLOOKUP($A27,Hoja6!$A$3:$O$1124,3,FALSE),"")</f>
        <v>44855</v>
      </c>
      <c r="C27" s="33" t="str">
        <f>+UPPER(IFERROR(VLOOKUP($A27,Hoja6!$A$3:$O$1124,4,FALSE),""))</f>
        <v>URUMITA  (3)</v>
      </c>
      <c r="D27" s="34">
        <f>+IFERROR(VLOOKUP($A27,Hoja6!$A$3:$O$1124,8,FALSE),"")</f>
        <v>128</v>
      </c>
      <c r="E27" s="34">
        <f>+IFERROR(VLOOKUP($A27,Hoja6!$A$3:$O$1124,9,FALSE),"")</f>
        <v>57</v>
      </c>
      <c r="F27" s="135">
        <f>+IFERROR(VLOOKUP($A27,Hoja6!$A$3:$O$1124,10,FALSE),"")</f>
        <v>0.4453125</v>
      </c>
      <c r="G27" s="34">
        <f>+IFERROR(VLOOKUP($A27,Hoja6!$A$3:$O$1124,11,FALSE),"")</f>
        <v>96</v>
      </c>
      <c r="H27" s="34">
        <f>+IFERROR(VLOOKUP($A27,Hoja6!$A$3:$O$1124,12,FALSE),"")</f>
        <v>38</v>
      </c>
      <c r="I27" s="135">
        <f>+IFERROR(VLOOKUP($A27,Hoja6!$A$3:$O$1124,13,FALSE),"")</f>
        <v>0.39583333333333331</v>
      </c>
      <c r="J27" s="34">
        <f>+IFERROR(VLOOKUP($A27,Hoja6!$A$3:$O$1124,14,FALSE),"")</f>
        <v>146</v>
      </c>
      <c r="K27" s="125">
        <f>+IFERROR(VLOOKUP($A27,Hoja6!$A$3:$O$1124,15,FALSE),"")</f>
        <v>54</v>
      </c>
      <c r="L27" s="164">
        <f>+IFERROR(VLOOKUP($A27,Hoja6!$A$3:$P$1124,16,FALSE),"")</f>
        <v>0.36986301369863012</v>
      </c>
      <c r="M27" s="34">
        <f>+IFERROR(VLOOKUP($A27,Hoja6!$A$3:$Y$1124,17,FALSE),"")</f>
        <v>92</v>
      </c>
      <c r="N27" s="125">
        <f>+IFERROR(VLOOKUP($A27,Hoja6!$A$3:$Y$1124,18,FALSE),"")</f>
        <v>40</v>
      </c>
      <c r="O27" s="164">
        <f>+IFERROR(VLOOKUP($A27,Hoja6!$A$3:$Y$1124,19,FALSE),"")</f>
        <v>0.43478260869565216</v>
      </c>
      <c r="P27" s="34">
        <f>+IFERROR(VLOOKUP($A27,Hoja6!$A$3:$Y$1124,20,FALSE),"")</f>
        <v>109</v>
      </c>
      <c r="Q27" s="125">
        <f>+IFERROR(VLOOKUP($A27,Hoja6!$A$3:$Y$1124,21,FALSE),"")</f>
        <v>55</v>
      </c>
      <c r="R27" s="164">
        <f>+IFERROR(VLOOKUP($A27,Hoja6!$A$3:$Y$1124,22,FALSE),"")</f>
        <v>0.50458715596330272</v>
      </c>
      <c r="S27" s="34">
        <f>+IFERROR(VLOOKUP($A27,Hoja6!$A$3:$ZY$1124,23,FALSE),"")</f>
        <v>118</v>
      </c>
      <c r="T27" s="125">
        <f>+IFERROR(VLOOKUP($A27,Hoja6!$A$3:$ZY$1124,24,FALSE),"")</f>
        <v>60</v>
      </c>
      <c r="U27" s="273">
        <f>+IFERROR(VLOOKUP($A27,Hoja6!$A$3:$ZY$1124,25,FALSE),"")</f>
        <v>0.50847457627118642</v>
      </c>
    </row>
    <row r="28" spans="1:21" ht="15" x14ac:dyDescent="0.25">
      <c r="A28" s="121">
        <v>15</v>
      </c>
      <c r="B28" s="33">
        <f>+IFERROR(VLOOKUP($A28,Hoja6!$A$3:$O$1124,3,FALSE),"")</f>
        <v>44874</v>
      </c>
      <c r="C28" s="33" t="str">
        <f>+UPPER(IFERROR(VLOOKUP($A28,Hoja6!$A$3:$O$1124,4,FALSE),""))</f>
        <v>VILLANUEVA  (3)</v>
      </c>
      <c r="D28" s="34">
        <f>+IFERROR(VLOOKUP($A28,Hoja6!$A$3:$O$1124,8,FALSE),"")</f>
        <v>237</v>
      </c>
      <c r="E28" s="34">
        <f>+IFERROR(VLOOKUP($A28,Hoja6!$A$3:$O$1124,9,FALSE),"")</f>
        <v>80</v>
      </c>
      <c r="F28" s="135">
        <f>+IFERROR(VLOOKUP($A28,Hoja6!$A$3:$O$1124,10,FALSE),"")</f>
        <v>0.33755274261603374</v>
      </c>
      <c r="G28" s="34">
        <f>+IFERROR(VLOOKUP($A28,Hoja6!$A$3:$O$1124,11,FALSE),"")</f>
        <v>266</v>
      </c>
      <c r="H28" s="34">
        <f>+IFERROR(VLOOKUP($A28,Hoja6!$A$3:$O$1124,12,FALSE),"")</f>
        <v>128</v>
      </c>
      <c r="I28" s="135">
        <f>+IFERROR(VLOOKUP($A28,Hoja6!$A$3:$O$1124,13,FALSE),"")</f>
        <v>0.48120300751879697</v>
      </c>
      <c r="J28" s="34">
        <f>+IFERROR(VLOOKUP($A28,Hoja6!$A$3:$O$1124,14,FALSE),"")</f>
        <v>280</v>
      </c>
      <c r="K28" s="125">
        <f>+IFERROR(VLOOKUP($A28,Hoja6!$A$3:$O$1124,15,FALSE),"")</f>
        <v>124</v>
      </c>
      <c r="L28" s="164">
        <f>+IFERROR(VLOOKUP($A28,Hoja6!$A$3:$P$1124,16,FALSE),"")</f>
        <v>0.44285714285714284</v>
      </c>
      <c r="M28" s="34">
        <f>+IFERROR(VLOOKUP($A28,Hoja6!$A$3:$Y$1124,17,FALSE),"")</f>
        <v>290</v>
      </c>
      <c r="N28" s="125">
        <f>+IFERROR(VLOOKUP($A28,Hoja6!$A$3:$Y$1124,18,FALSE),"")</f>
        <v>117</v>
      </c>
      <c r="O28" s="164">
        <f>+IFERROR(VLOOKUP($A28,Hoja6!$A$3:$Y$1124,19,FALSE),"")</f>
        <v>0.40344827586206894</v>
      </c>
      <c r="P28" s="34">
        <f>+IFERROR(VLOOKUP($A28,Hoja6!$A$3:$Y$1124,20,FALSE),"")</f>
        <v>251</v>
      </c>
      <c r="Q28" s="125">
        <f>+IFERROR(VLOOKUP($A28,Hoja6!$A$3:$Y$1124,21,FALSE),"")</f>
        <v>100</v>
      </c>
      <c r="R28" s="164">
        <f>+IFERROR(VLOOKUP($A28,Hoja6!$A$3:$Y$1124,22,FALSE),"")</f>
        <v>0.39840637450199201</v>
      </c>
      <c r="S28" s="34">
        <f>+IFERROR(VLOOKUP($A28,Hoja6!$A$3:$ZY$1124,23,FALSE),"")</f>
        <v>295</v>
      </c>
      <c r="T28" s="125">
        <f>+IFERROR(VLOOKUP($A28,Hoja6!$A$3:$ZY$1124,24,FALSE),"")</f>
        <v>162</v>
      </c>
      <c r="U28" s="273">
        <f>+IFERROR(VLOOKUP($A28,Hoja6!$A$3:$ZY$1124,25,FALSE),"")</f>
        <v>0.54915254237288136</v>
      </c>
    </row>
    <row r="29" spans="1:21" ht="15" x14ac:dyDescent="0.25">
      <c r="A29" s="121">
        <v>16</v>
      </c>
      <c r="B29" s="33" t="str">
        <f>+IFERROR(VLOOKUP($A29,Hoja6!$A$3:$O$1124,3,FALSE),"")</f>
        <v/>
      </c>
      <c r="C29" s="33" t="str">
        <f>+UPPER(IFERROR(VLOOKUP($A29,Hoja6!$A$3:$O$1124,4,FALSE),""))</f>
        <v/>
      </c>
      <c r="D29" s="34" t="str">
        <f>+IFERROR(VLOOKUP($A29,Hoja6!$A$3:$O$1124,8,FALSE),"")</f>
        <v/>
      </c>
      <c r="E29" s="34" t="str">
        <f>+IFERROR(VLOOKUP($A29,Hoja6!$A$3:$O$1124,9,FALSE),"")</f>
        <v/>
      </c>
      <c r="F29" s="135" t="str">
        <f>+IFERROR(VLOOKUP($A29,Hoja6!$A$3:$O$1124,10,FALSE),"")</f>
        <v/>
      </c>
      <c r="G29" s="34" t="str">
        <f>+IFERROR(VLOOKUP($A29,Hoja6!$A$3:$O$1124,11,FALSE),"")</f>
        <v/>
      </c>
      <c r="H29" s="34" t="str">
        <f>+IFERROR(VLOOKUP($A29,Hoja6!$A$3:$O$1124,12,FALSE),"")</f>
        <v/>
      </c>
      <c r="I29" s="135" t="str">
        <f>+IFERROR(VLOOKUP($A29,Hoja6!$A$3:$O$1124,13,FALSE),"")</f>
        <v/>
      </c>
      <c r="J29" s="34" t="str">
        <f>+IFERROR(VLOOKUP($A29,Hoja6!$A$3:$O$1124,14,FALSE),"")</f>
        <v/>
      </c>
      <c r="K29" s="125" t="str">
        <f>+IFERROR(VLOOKUP($A29,Hoja6!$A$3:$O$1124,15,FALSE),"")</f>
        <v/>
      </c>
      <c r="L29" s="164" t="str">
        <f>+IFERROR(VLOOKUP($A29,Hoja6!$A$3:$P$1124,16,FALSE),"")</f>
        <v/>
      </c>
      <c r="M29" s="34" t="str">
        <f>+IFERROR(VLOOKUP($A29,Hoja6!$A$3:$Y$1124,17,FALSE),"")</f>
        <v/>
      </c>
      <c r="N29" s="125" t="str">
        <f>+IFERROR(VLOOKUP($A29,Hoja6!$A$3:$Y$1124,18,FALSE),"")</f>
        <v/>
      </c>
      <c r="O29" s="164" t="str">
        <f>+IFERROR(VLOOKUP($A29,Hoja6!$A$3:$Y$1124,19,FALSE),"")</f>
        <v/>
      </c>
      <c r="P29" s="34" t="str">
        <f>+IFERROR(VLOOKUP($A29,Hoja6!$A$3:$Y$1124,20,FALSE),"")</f>
        <v/>
      </c>
      <c r="Q29" s="125" t="str">
        <f>+IFERROR(VLOOKUP($A29,Hoja6!$A$3:$Y$1124,21,FALSE),"")</f>
        <v/>
      </c>
      <c r="R29" s="164" t="str">
        <f>+IFERROR(VLOOKUP($A29,Hoja6!$A$3:$Y$1124,22,FALSE),"")</f>
        <v/>
      </c>
      <c r="S29" s="34" t="str">
        <f>+IFERROR(VLOOKUP($A29,Hoja6!$A$3:$ZY$1124,23,FALSE),"")</f>
        <v/>
      </c>
      <c r="T29" s="125" t="str">
        <f>+IFERROR(VLOOKUP($A29,Hoja6!$A$3:$ZY$1124,24,FALSE),"")</f>
        <v/>
      </c>
      <c r="U29" s="273" t="str">
        <f>+IFERROR(VLOOKUP($A29,Hoja6!$A$3:$ZY$1124,25,FALSE),"")</f>
        <v/>
      </c>
    </row>
    <row r="30" spans="1:21" ht="15" x14ac:dyDescent="0.25">
      <c r="A30" s="121">
        <v>17</v>
      </c>
      <c r="B30" s="33" t="str">
        <f>+IFERROR(VLOOKUP($A30,Hoja6!$A$3:$O$1124,3,FALSE),"")</f>
        <v/>
      </c>
      <c r="C30" s="33" t="str">
        <f>+UPPER(IFERROR(VLOOKUP($A30,Hoja6!$A$3:$O$1124,4,FALSE),""))</f>
        <v/>
      </c>
      <c r="D30" s="34" t="str">
        <f>+IFERROR(VLOOKUP($A30,Hoja6!$A$3:$O$1124,8,FALSE),"")</f>
        <v/>
      </c>
      <c r="E30" s="34" t="str">
        <f>+IFERROR(VLOOKUP($A30,Hoja6!$A$3:$O$1124,9,FALSE),"")</f>
        <v/>
      </c>
      <c r="F30" s="135" t="str">
        <f>+IFERROR(VLOOKUP($A30,Hoja6!$A$3:$O$1124,10,FALSE),"")</f>
        <v/>
      </c>
      <c r="G30" s="34" t="str">
        <f>+IFERROR(VLOOKUP($A30,Hoja6!$A$3:$O$1124,11,FALSE),"")</f>
        <v/>
      </c>
      <c r="H30" s="34" t="str">
        <f>+IFERROR(VLOOKUP($A30,Hoja6!$A$3:$O$1124,12,FALSE),"")</f>
        <v/>
      </c>
      <c r="I30" s="135" t="str">
        <f>+IFERROR(VLOOKUP($A30,Hoja6!$A$3:$O$1124,13,FALSE),"")</f>
        <v/>
      </c>
      <c r="J30" s="34" t="str">
        <f>+IFERROR(VLOOKUP($A30,Hoja6!$A$3:$O$1124,14,FALSE),"")</f>
        <v/>
      </c>
      <c r="K30" s="125" t="str">
        <f>+IFERROR(VLOOKUP($A30,Hoja6!$A$3:$O$1124,15,FALSE),"")</f>
        <v/>
      </c>
      <c r="L30" s="164" t="str">
        <f>+IFERROR(VLOOKUP($A30,Hoja6!$A$3:$P$1124,16,FALSE),"")</f>
        <v/>
      </c>
      <c r="M30" s="34" t="str">
        <f>+IFERROR(VLOOKUP($A30,Hoja6!$A$3:$Y$1124,17,FALSE),"")</f>
        <v/>
      </c>
      <c r="N30" s="125" t="str">
        <f>+IFERROR(VLOOKUP($A30,Hoja6!$A$3:$Y$1124,18,FALSE),"")</f>
        <v/>
      </c>
      <c r="O30" s="164" t="str">
        <f>+IFERROR(VLOOKUP($A30,Hoja6!$A$3:$Y$1124,19,FALSE),"")</f>
        <v/>
      </c>
      <c r="P30" s="34" t="str">
        <f>+IFERROR(VLOOKUP($A30,Hoja6!$A$3:$Y$1124,20,FALSE),"")</f>
        <v/>
      </c>
      <c r="Q30" s="125" t="str">
        <f>+IFERROR(VLOOKUP($A30,Hoja6!$A$3:$Y$1124,21,FALSE),"")</f>
        <v/>
      </c>
      <c r="R30" s="164" t="str">
        <f>+IFERROR(VLOOKUP($A30,Hoja6!$A$3:$Y$1124,22,FALSE),"")</f>
        <v/>
      </c>
      <c r="S30" s="34" t="str">
        <f>+IFERROR(VLOOKUP($A30,Hoja6!$A$3:$ZY$1124,23,FALSE),"")</f>
        <v/>
      </c>
      <c r="T30" s="125" t="str">
        <f>+IFERROR(VLOOKUP($A30,Hoja6!$A$3:$ZY$1124,24,FALSE),"")</f>
        <v/>
      </c>
      <c r="U30" s="273" t="str">
        <f>+IFERROR(VLOOKUP($A30,Hoja6!$A$3:$ZY$1124,25,FALSE),"")</f>
        <v/>
      </c>
    </row>
    <row r="31" spans="1:21" ht="15" x14ac:dyDescent="0.25">
      <c r="A31" s="121">
        <v>18</v>
      </c>
      <c r="B31" s="33" t="str">
        <f>+IFERROR(VLOOKUP($A31,Hoja6!$A$3:$O$1124,3,FALSE),"")</f>
        <v/>
      </c>
      <c r="C31" s="33" t="str">
        <f>+UPPER(IFERROR(VLOOKUP($A31,Hoja6!$A$3:$O$1124,4,FALSE),""))</f>
        <v/>
      </c>
      <c r="D31" s="34" t="str">
        <f>+IFERROR(VLOOKUP($A31,Hoja6!$A$3:$O$1124,8,FALSE),"")</f>
        <v/>
      </c>
      <c r="E31" s="34" t="str">
        <f>+IFERROR(VLOOKUP($A31,Hoja6!$A$3:$O$1124,9,FALSE),"")</f>
        <v/>
      </c>
      <c r="F31" s="135" t="str">
        <f>+IFERROR(VLOOKUP($A31,Hoja6!$A$3:$O$1124,10,FALSE),"")</f>
        <v/>
      </c>
      <c r="G31" s="34" t="str">
        <f>+IFERROR(VLOOKUP($A31,Hoja6!$A$3:$O$1124,11,FALSE),"")</f>
        <v/>
      </c>
      <c r="H31" s="34" t="str">
        <f>+IFERROR(VLOOKUP($A31,Hoja6!$A$3:$O$1124,12,FALSE),"")</f>
        <v/>
      </c>
      <c r="I31" s="135" t="str">
        <f>+IFERROR(VLOOKUP($A31,Hoja6!$A$3:$O$1124,13,FALSE),"")</f>
        <v/>
      </c>
      <c r="J31" s="34" t="str">
        <f>+IFERROR(VLOOKUP($A31,Hoja6!$A$3:$O$1124,14,FALSE),"")</f>
        <v/>
      </c>
      <c r="K31" s="125" t="str">
        <f>+IFERROR(VLOOKUP($A31,Hoja6!$A$3:$O$1124,15,FALSE),"")</f>
        <v/>
      </c>
      <c r="L31" s="164" t="str">
        <f>+IFERROR(VLOOKUP($A31,Hoja6!$A$3:$P$1124,16,FALSE),"")</f>
        <v/>
      </c>
      <c r="M31" s="34" t="str">
        <f>+IFERROR(VLOOKUP($A31,Hoja6!$A$3:$Y$1124,17,FALSE),"")</f>
        <v/>
      </c>
      <c r="N31" s="125" t="str">
        <f>+IFERROR(VLOOKUP($A31,Hoja6!$A$3:$Y$1124,18,FALSE),"")</f>
        <v/>
      </c>
      <c r="O31" s="164" t="str">
        <f>+IFERROR(VLOOKUP($A31,Hoja6!$A$3:$Y$1124,19,FALSE),"")</f>
        <v/>
      </c>
      <c r="P31" s="34" t="str">
        <f>+IFERROR(VLOOKUP($A31,Hoja6!$A$3:$Y$1124,20,FALSE),"")</f>
        <v/>
      </c>
      <c r="Q31" s="125" t="str">
        <f>+IFERROR(VLOOKUP($A31,Hoja6!$A$3:$Y$1124,21,FALSE),"")</f>
        <v/>
      </c>
      <c r="R31" s="164" t="str">
        <f>+IFERROR(VLOOKUP($A31,Hoja6!$A$3:$Y$1124,22,FALSE),"")</f>
        <v/>
      </c>
      <c r="S31" s="34" t="str">
        <f>+IFERROR(VLOOKUP($A31,Hoja6!$A$3:$ZY$1124,23,FALSE),"")</f>
        <v/>
      </c>
      <c r="T31" s="125" t="str">
        <f>+IFERROR(VLOOKUP($A31,Hoja6!$A$3:$ZY$1124,24,FALSE),"")</f>
        <v/>
      </c>
      <c r="U31" s="273" t="str">
        <f>+IFERROR(VLOOKUP($A31,Hoja6!$A$3:$ZY$1124,25,FALSE),"")</f>
        <v/>
      </c>
    </row>
    <row r="32" spans="1:21" ht="15" x14ac:dyDescent="0.25">
      <c r="A32" s="121">
        <v>19</v>
      </c>
      <c r="B32" s="33" t="str">
        <f>+IFERROR(VLOOKUP($A32,Hoja6!$A$3:$O$1124,3,FALSE),"")</f>
        <v/>
      </c>
      <c r="C32" s="33" t="str">
        <f>+UPPER(IFERROR(VLOOKUP($A32,Hoja6!$A$3:$O$1124,4,FALSE),""))</f>
        <v/>
      </c>
      <c r="D32" s="34" t="str">
        <f>+IFERROR(VLOOKUP($A32,Hoja6!$A$3:$O$1124,8,FALSE),"")</f>
        <v/>
      </c>
      <c r="E32" s="34" t="str">
        <f>+IFERROR(VLOOKUP($A32,Hoja6!$A$3:$O$1124,9,FALSE),"")</f>
        <v/>
      </c>
      <c r="F32" s="135" t="str">
        <f>+IFERROR(VLOOKUP($A32,Hoja6!$A$3:$O$1124,10,FALSE),"")</f>
        <v/>
      </c>
      <c r="G32" s="34" t="str">
        <f>+IFERROR(VLOOKUP($A32,Hoja6!$A$3:$O$1124,11,FALSE),"")</f>
        <v/>
      </c>
      <c r="H32" s="34" t="str">
        <f>+IFERROR(VLOOKUP($A32,Hoja6!$A$3:$O$1124,12,FALSE),"")</f>
        <v/>
      </c>
      <c r="I32" s="135" t="str">
        <f>+IFERROR(VLOOKUP($A32,Hoja6!$A$3:$O$1124,13,FALSE),"")</f>
        <v/>
      </c>
      <c r="J32" s="34" t="str">
        <f>+IFERROR(VLOOKUP($A32,Hoja6!$A$3:$O$1124,14,FALSE),"")</f>
        <v/>
      </c>
      <c r="K32" s="125" t="str">
        <f>+IFERROR(VLOOKUP($A32,Hoja6!$A$3:$O$1124,15,FALSE),"")</f>
        <v/>
      </c>
      <c r="L32" s="164" t="str">
        <f>+IFERROR(VLOOKUP($A32,Hoja6!$A$3:$P$1124,16,FALSE),"")</f>
        <v/>
      </c>
      <c r="M32" s="34" t="str">
        <f>+IFERROR(VLOOKUP($A32,Hoja6!$A$3:$Y$1124,17,FALSE),"")</f>
        <v/>
      </c>
      <c r="N32" s="125" t="str">
        <f>+IFERROR(VLOOKUP($A32,Hoja6!$A$3:$Y$1124,18,FALSE),"")</f>
        <v/>
      </c>
      <c r="O32" s="164" t="str">
        <f>+IFERROR(VLOOKUP($A32,Hoja6!$A$3:$Y$1124,19,FALSE),"")</f>
        <v/>
      </c>
      <c r="P32" s="34" t="str">
        <f>+IFERROR(VLOOKUP($A32,Hoja6!$A$3:$Y$1124,20,FALSE),"")</f>
        <v/>
      </c>
      <c r="Q32" s="125" t="str">
        <f>+IFERROR(VLOOKUP($A32,Hoja6!$A$3:$Y$1124,21,FALSE),"")</f>
        <v/>
      </c>
      <c r="R32" s="164" t="str">
        <f>+IFERROR(VLOOKUP($A32,Hoja6!$A$3:$Y$1124,22,FALSE),"")</f>
        <v/>
      </c>
      <c r="S32" s="34" t="str">
        <f>+IFERROR(VLOOKUP($A32,Hoja6!$A$3:$ZY$1124,23,FALSE),"")</f>
        <v/>
      </c>
      <c r="T32" s="125" t="str">
        <f>+IFERROR(VLOOKUP($A32,Hoja6!$A$3:$ZY$1124,24,FALSE),"")</f>
        <v/>
      </c>
      <c r="U32" s="273" t="str">
        <f>+IFERROR(VLOOKUP($A32,Hoja6!$A$3:$ZY$1124,25,FALSE),"")</f>
        <v/>
      </c>
    </row>
    <row r="33" spans="1:21" ht="15" x14ac:dyDescent="0.25">
      <c r="A33" s="121">
        <v>20</v>
      </c>
      <c r="B33" s="33" t="str">
        <f>+IFERROR(VLOOKUP($A33,Hoja6!$A$3:$O$1124,3,FALSE),"")</f>
        <v/>
      </c>
      <c r="C33" s="33" t="str">
        <f>+UPPER(IFERROR(VLOOKUP($A33,Hoja6!$A$3:$O$1124,4,FALSE),""))</f>
        <v/>
      </c>
      <c r="D33" s="34" t="str">
        <f>+IFERROR(VLOOKUP($A33,Hoja6!$A$3:$O$1124,8,FALSE),"")</f>
        <v/>
      </c>
      <c r="E33" s="34" t="str">
        <f>+IFERROR(VLOOKUP($A33,Hoja6!$A$3:$O$1124,9,FALSE),"")</f>
        <v/>
      </c>
      <c r="F33" s="135" t="str">
        <f>+IFERROR(VLOOKUP($A33,Hoja6!$A$3:$O$1124,10,FALSE),"")</f>
        <v/>
      </c>
      <c r="G33" s="34" t="str">
        <f>+IFERROR(VLOOKUP($A33,Hoja6!$A$3:$O$1124,11,FALSE),"")</f>
        <v/>
      </c>
      <c r="H33" s="34" t="str">
        <f>+IFERROR(VLOOKUP($A33,Hoja6!$A$3:$O$1124,12,FALSE),"")</f>
        <v/>
      </c>
      <c r="I33" s="135" t="str">
        <f>+IFERROR(VLOOKUP($A33,Hoja6!$A$3:$O$1124,13,FALSE),"")</f>
        <v/>
      </c>
      <c r="J33" s="34" t="str">
        <f>+IFERROR(VLOOKUP($A33,Hoja6!$A$3:$O$1124,14,FALSE),"")</f>
        <v/>
      </c>
      <c r="K33" s="125" t="str">
        <f>+IFERROR(VLOOKUP($A33,Hoja6!$A$3:$O$1124,15,FALSE),"")</f>
        <v/>
      </c>
      <c r="L33" s="164" t="str">
        <f>+IFERROR(VLOOKUP($A33,Hoja6!$A$3:$P$1124,16,FALSE),"")</f>
        <v/>
      </c>
      <c r="M33" s="34" t="str">
        <f>+IFERROR(VLOOKUP($A33,Hoja6!$A$3:$Y$1124,17,FALSE),"")</f>
        <v/>
      </c>
      <c r="N33" s="125" t="str">
        <f>+IFERROR(VLOOKUP($A33,Hoja6!$A$3:$Y$1124,18,FALSE),"")</f>
        <v/>
      </c>
      <c r="O33" s="164" t="str">
        <f>+IFERROR(VLOOKUP($A33,Hoja6!$A$3:$Y$1124,19,FALSE),"")</f>
        <v/>
      </c>
      <c r="P33" s="34" t="str">
        <f>+IFERROR(VLOOKUP($A33,Hoja6!$A$3:$Y$1124,20,FALSE),"")</f>
        <v/>
      </c>
      <c r="Q33" s="125" t="str">
        <f>+IFERROR(VLOOKUP($A33,Hoja6!$A$3:$Y$1124,21,FALSE),"")</f>
        <v/>
      </c>
      <c r="R33" s="164" t="str">
        <f>+IFERROR(VLOOKUP($A33,Hoja6!$A$3:$Y$1124,22,FALSE),"")</f>
        <v/>
      </c>
      <c r="S33" s="34" t="str">
        <f>+IFERROR(VLOOKUP($A33,Hoja6!$A$3:$ZY$1124,23,FALSE),"")</f>
        <v/>
      </c>
      <c r="T33" s="125" t="str">
        <f>+IFERROR(VLOOKUP($A33,Hoja6!$A$3:$ZY$1124,24,FALSE),"")</f>
        <v/>
      </c>
      <c r="U33" s="273" t="str">
        <f>+IFERROR(VLOOKUP($A33,Hoja6!$A$3:$ZY$1124,25,FALSE),"")</f>
        <v/>
      </c>
    </row>
    <row r="34" spans="1:21" ht="15" x14ac:dyDescent="0.25">
      <c r="A34" s="121">
        <v>21</v>
      </c>
      <c r="B34" s="33" t="str">
        <f>+IFERROR(VLOOKUP($A34,Hoja6!$A$3:$O$1124,3,FALSE),"")</f>
        <v/>
      </c>
      <c r="C34" s="33" t="str">
        <f>+UPPER(IFERROR(VLOOKUP($A34,Hoja6!$A$3:$O$1124,4,FALSE),""))</f>
        <v/>
      </c>
      <c r="D34" s="34" t="str">
        <f>+IFERROR(VLOOKUP($A34,Hoja6!$A$3:$O$1124,8,FALSE),"")</f>
        <v/>
      </c>
      <c r="E34" s="34" t="str">
        <f>+IFERROR(VLOOKUP($A34,Hoja6!$A$3:$O$1124,9,FALSE),"")</f>
        <v/>
      </c>
      <c r="F34" s="135" t="str">
        <f>+IFERROR(VLOOKUP($A34,Hoja6!$A$3:$O$1124,10,FALSE),"")</f>
        <v/>
      </c>
      <c r="G34" s="34" t="str">
        <f>+IFERROR(VLOOKUP($A34,Hoja6!$A$3:$O$1124,11,FALSE),"")</f>
        <v/>
      </c>
      <c r="H34" s="34" t="str">
        <f>+IFERROR(VLOOKUP($A34,Hoja6!$A$3:$O$1124,12,FALSE),"")</f>
        <v/>
      </c>
      <c r="I34" s="135" t="str">
        <f>+IFERROR(VLOOKUP($A34,Hoja6!$A$3:$O$1124,13,FALSE),"")</f>
        <v/>
      </c>
      <c r="J34" s="34" t="str">
        <f>+IFERROR(VLOOKUP($A34,Hoja6!$A$3:$O$1124,14,FALSE),"")</f>
        <v/>
      </c>
      <c r="K34" s="125" t="str">
        <f>+IFERROR(VLOOKUP($A34,Hoja6!$A$3:$O$1124,15,FALSE),"")</f>
        <v/>
      </c>
      <c r="L34" s="164" t="str">
        <f>+IFERROR(VLOOKUP($A34,Hoja6!$A$3:$P$1124,16,FALSE),"")</f>
        <v/>
      </c>
      <c r="M34" s="34" t="str">
        <f>+IFERROR(VLOOKUP($A34,Hoja6!$A$3:$Y$1124,17,FALSE),"")</f>
        <v/>
      </c>
      <c r="N34" s="125" t="str">
        <f>+IFERROR(VLOOKUP($A34,Hoja6!$A$3:$Y$1124,18,FALSE),"")</f>
        <v/>
      </c>
      <c r="O34" s="164" t="str">
        <f>+IFERROR(VLOOKUP($A34,Hoja6!$A$3:$Y$1124,19,FALSE),"")</f>
        <v/>
      </c>
      <c r="P34" s="34" t="str">
        <f>+IFERROR(VLOOKUP($A34,Hoja6!$A$3:$Y$1124,20,FALSE),"")</f>
        <v/>
      </c>
      <c r="Q34" s="125" t="str">
        <f>+IFERROR(VLOOKUP($A34,Hoja6!$A$3:$Y$1124,21,FALSE),"")</f>
        <v/>
      </c>
      <c r="R34" s="164" t="str">
        <f>+IFERROR(VLOOKUP($A34,Hoja6!$A$3:$Y$1124,22,FALSE),"")</f>
        <v/>
      </c>
      <c r="S34" s="34" t="str">
        <f>+IFERROR(VLOOKUP($A34,Hoja6!$A$3:$ZY$1124,23,FALSE),"")</f>
        <v/>
      </c>
      <c r="T34" s="125" t="str">
        <f>+IFERROR(VLOOKUP($A34,Hoja6!$A$3:$ZY$1124,24,FALSE),"")</f>
        <v/>
      </c>
      <c r="U34" s="273" t="str">
        <f>+IFERROR(VLOOKUP($A34,Hoja6!$A$3:$ZY$1124,25,FALSE),"")</f>
        <v/>
      </c>
    </row>
    <row r="35" spans="1:21" ht="15" x14ac:dyDescent="0.25">
      <c r="A35" s="121">
        <v>22</v>
      </c>
      <c r="B35" s="33" t="str">
        <f>+IFERROR(VLOOKUP($A35,Hoja6!$A$3:$O$1124,3,FALSE),"")</f>
        <v/>
      </c>
      <c r="C35" s="33" t="str">
        <f>+UPPER(IFERROR(VLOOKUP($A35,Hoja6!$A$3:$O$1124,4,FALSE),""))</f>
        <v/>
      </c>
      <c r="D35" s="34" t="str">
        <f>+IFERROR(VLOOKUP($A35,Hoja6!$A$3:$O$1124,8,FALSE),"")</f>
        <v/>
      </c>
      <c r="E35" s="34" t="str">
        <f>+IFERROR(VLOOKUP($A35,Hoja6!$A$3:$O$1124,9,FALSE),"")</f>
        <v/>
      </c>
      <c r="F35" s="135" t="str">
        <f>+IFERROR(VLOOKUP($A35,Hoja6!$A$3:$O$1124,10,FALSE),"")</f>
        <v/>
      </c>
      <c r="G35" s="34" t="str">
        <f>+IFERROR(VLOOKUP($A35,Hoja6!$A$3:$O$1124,11,FALSE),"")</f>
        <v/>
      </c>
      <c r="H35" s="34" t="str">
        <f>+IFERROR(VLOOKUP($A35,Hoja6!$A$3:$O$1124,12,FALSE),"")</f>
        <v/>
      </c>
      <c r="I35" s="135" t="str">
        <f>+IFERROR(VLOOKUP($A35,Hoja6!$A$3:$O$1124,13,FALSE),"")</f>
        <v/>
      </c>
      <c r="J35" s="34" t="str">
        <f>+IFERROR(VLOOKUP($A35,Hoja6!$A$3:$O$1124,14,FALSE),"")</f>
        <v/>
      </c>
      <c r="K35" s="125" t="str">
        <f>+IFERROR(VLOOKUP($A35,Hoja6!$A$3:$O$1124,15,FALSE),"")</f>
        <v/>
      </c>
      <c r="L35" s="164" t="str">
        <f>+IFERROR(VLOOKUP($A35,Hoja6!$A$3:$P$1124,16,FALSE),"")</f>
        <v/>
      </c>
      <c r="M35" s="34" t="str">
        <f>+IFERROR(VLOOKUP($A35,Hoja6!$A$3:$Y$1124,17,FALSE),"")</f>
        <v/>
      </c>
      <c r="N35" s="125" t="str">
        <f>+IFERROR(VLOOKUP($A35,Hoja6!$A$3:$Y$1124,18,FALSE),"")</f>
        <v/>
      </c>
      <c r="O35" s="164" t="str">
        <f>+IFERROR(VLOOKUP($A35,Hoja6!$A$3:$Y$1124,19,FALSE),"")</f>
        <v/>
      </c>
      <c r="P35" s="34" t="str">
        <f>+IFERROR(VLOOKUP($A35,Hoja6!$A$3:$Y$1124,20,FALSE),"")</f>
        <v/>
      </c>
      <c r="Q35" s="125" t="str">
        <f>+IFERROR(VLOOKUP($A35,Hoja6!$A$3:$Y$1124,21,FALSE),"")</f>
        <v/>
      </c>
      <c r="R35" s="164" t="str">
        <f>+IFERROR(VLOOKUP($A35,Hoja6!$A$3:$Y$1124,22,FALSE),"")</f>
        <v/>
      </c>
      <c r="S35" s="34" t="str">
        <f>+IFERROR(VLOOKUP($A35,Hoja6!$A$3:$ZY$1124,23,FALSE),"")</f>
        <v/>
      </c>
      <c r="T35" s="125" t="str">
        <f>+IFERROR(VLOOKUP($A35,Hoja6!$A$3:$ZY$1124,24,FALSE),"")</f>
        <v/>
      </c>
      <c r="U35" s="273" t="str">
        <f>+IFERROR(VLOOKUP($A35,Hoja6!$A$3:$ZY$1124,25,FALSE),"")</f>
        <v/>
      </c>
    </row>
    <row r="36" spans="1:21" ht="15" x14ac:dyDescent="0.25">
      <c r="A36" s="121">
        <v>23</v>
      </c>
      <c r="B36" s="33" t="str">
        <f>+IFERROR(VLOOKUP($A36,Hoja6!$A$3:$O$1124,3,FALSE),"")</f>
        <v/>
      </c>
      <c r="C36" s="33" t="str">
        <f>+UPPER(IFERROR(VLOOKUP($A36,Hoja6!$A$3:$O$1124,4,FALSE),""))</f>
        <v/>
      </c>
      <c r="D36" s="34" t="str">
        <f>+IFERROR(VLOOKUP($A36,Hoja6!$A$3:$O$1124,8,FALSE),"")</f>
        <v/>
      </c>
      <c r="E36" s="34" t="str">
        <f>+IFERROR(VLOOKUP($A36,Hoja6!$A$3:$O$1124,9,FALSE),"")</f>
        <v/>
      </c>
      <c r="F36" s="135" t="str">
        <f>+IFERROR(VLOOKUP($A36,Hoja6!$A$3:$O$1124,10,FALSE),"")</f>
        <v/>
      </c>
      <c r="G36" s="34" t="str">
        <f>+IFERROR(VLOOKUP($A36,Hoja6!$A$3:$O$1124,11,FALSE),"")</f>
        <v/>
      </c>
      <c r="H36" s="34" t="str">
        <f>+IFERROR(VLOOKUP($A36,Hoja6!$A$3:$O$1124,12,FALSE),"")</f>
        <v/>
      </c>
      <c r="I36" s="135" t="str">
        <f>+IFERROR(VLOOKUP($A36,Hoja6!$A$3:$O$1124,13,FALSE),"")</f>
        <v/>
      </c>
      <c r="J36" s="34" t="str">
        <f>+IFERROR(VLOOKUP($A36,Hoja6!$A$3:$O$1124,14,FALSE),"")</f>
        <v/>
      </c>
      <c r="K36" s="125" t="str">
        <f>+IFERROR(VLOOKUP($A36,Hoja6!$A$3:$O$1124,15,FALSE),"")</f>
        <v/>
      </c>
      <c r="L36" s="164" t="str">
        <f>+IFERROR(VLOOKUP($A36,Hoja6!$A$3:$P$1124,16,FALSE),"")</f>
        <v/>
      </c>
      <c r="M36" s="34" t="str">
        <f>+IFERROR(VLOOKUP($A36,Hoja6!$A$3:$Y$1124,17,FALSE),"")</f>
        <v/>
      </c>
      <c r="N36" s="125" t="str">
        <f>+IFERROR(VLOOKUP($A36,Hoja6!$A$3:$Y$1124,18,FALSE),"")</f>
        <v/>
      </c>
      <c r="O36" s="164" t="str">
        <f>+IFERROR(VLOOKUP($A36,Hoja6!$A$3:$Y$1124,19,FALSE),"")</f>
        <v/>
      </c>
      <c r="P36" s="34" t="str">
        <f>+IFERROR(VLOOKUP($A36,Hoja6!$A$3:$Y$1124,20,FALSE),"")</f>
        <v/>
      </c>
      <c r="Q36" s="125" t="str">
        <f>+IFERROR(VLOOKUP($A36,Hoja6!$A$3:$Y$1124,21,FALSE),"")</f>
        <v/>
      </c>
      <c r="R36" s="164" t="str">
        <f>+IFERROR(VLOOKUP($A36,Hoja6!$A$3:$Y$1124,22,FALSE),"")</f>
        <v/>
      </c>
      <c r="S36" s="34" t="str">
        <f>+IFERROR(VLOOKUP($A36,Hoja6!$A$3:$ZY$1124,23,FALSE),"")</f>
        <v/>
      </c>
      <c r="T36" s="125" t="str">
        <f>+IFERROR(VLOOKUP($A36,Hoja6!$A$3:$ZY$1124,24,FALSE),"")</f>
        <v/>
      </c>
      <c r="U36" s="273" t="str">
        <f>+IFERROR(VLOOKUP($A36,Hoja6!$A$3:$ZY$1124,25,FALSE),"")</f>
        <v/>
      </c>
    </row>
    <row r="37" spans="1:21" ht="15" x14ac:dyDescent="0.25">
      <c r="A37" s="121">
        <v>24</v>
      </c>
      <c r="B37" s="33" t="str">
        <f>+IFERROR(VLOOKUP($A37,Hoja6!$A$3:$O$1124,3,FALSE),"")</f>
        <v/>
      </c>
      <c r="C37" s="33" t="str">
        <f>+UPPER(IFERROR(VLOOKUP($A37,Hoja6!$A$3:$O$1124,4,FALSE),""))</f>
        <v/>
      </c>
      <c r="D37" s="34" t="str">
        <f>+IFERROR(VLOOKUP($A37,Hoja6!$A$3:$O$1124,8,FALSE),"")</f>
        <v/>
      </c>
      <c r="E37" s="34" t="str">
        <f>+IFERROR(VLOOKUP($A37,Hoja6!$A$3:$O$1124,9,FALSE),"")</f>
        <v/>
      </c>
      <c r="F37" s="135" t="str">
        <f>+IFERROR(VLOOKUP($A37,Hoja6!$A$3:$O$1124,10,FALSE),"")</f>
        <v/>
      </c>
      <c r="G37" s="34" t="str">
        <f>+IFERROR(VLOOKUP($A37,Hoja6!$A$3:$O$1124,11,FALSE),"")</f>
        <v/>
      </c>
      <c r="H37" s="34" t="str">
        <f>+IFERROR(VLOOKUP($A37,Hoja6!$A$3:$O$1124,12,FALSE),"")</f>
        <v/>
      </c>
      <c r="I37" s="135" t="str">
        <f>+IFERROR(VLOOKUP($A37,Hoja6!$A$3:$O$1124,13,FALSE),"")</f>
        <v/>
      </c>
      <c r="J37" s="34" t="str">
        <f>+IFERROR(VLOOKUP($A37,Hoja6!$A$3:$O$1124,14,FALSE),"")</f>
        <v/>
      </c>
      <c r="K37" s="125" t="str">
        <f>+IFERROR(VLOOKUP($A37,Hoja6!$A$3:$O$1124,15,FALSE),"")</f>
        <v/>
      </c>
      <c r="L37" s="164" t="str">
        <f>+IFERROR(VLOOKUP($A37,Hoja6!$A$3:$P$1124,16,FALSE),"")</f>
        <v/>
      </c>
      <c r="M37" s="34" t="str">
        <f>+IFERROR(VLOOKUP($A37,Hoja6!$A$3:$Y$1124,17,FALSE),"")</f>
        <v/>
      </c>
      <c r="N37" s="125" t="str">
        <f>+IFERROR(VLOOKUP($A37,Hoja6!$A$3:$Y$1124,18,FALSE),"")</f>
        <v/>
      </c>
      <c r="O37" s="164" t="str">
        <f>+IFERROR(VLOOKUP($A37,Hoja6!$A$3:$Y$1124,19,FALSE),"")</f>
        <v/>
      </c>
      <c r="P37" s="34" t="str">
        <f>+IFERROR(VLOOKUP($A37,Hoja6!$A$3:$Y$1124,20,FALSE),"")</f>
        <v/>
      </c>
      <c r="Q37" s="125" t="str">
        <f>+IFERROR(VLOOKUP($A37,Hoja6!$A$3:$Y$1124,21,FALSE),"")</f>
        <v/>
      </c>
      <c r="R37" s="164" t="str">
        <f>+IFERROR(VLOOKUP($A37,Hoja6!$A$3:$Y$1124,22,FALSE),"")</f>
        <v/>
      </c>
      <c r="S37" s="34" t="str">
        <f>+IFERROR(VLOOKUP($A37,Hoja6!$A$3:$ZY$1124,23,FALSE),"")</f>
        <v/>
      </c>
      <c r="T37" s="125" t="str">
        <f>+IFERROR(VLOOKUP($A37,Hoja6!$A$3:$ZY$1124,24,FALSE),"")</f>
        <v/>
      </c>
      <c r="U37" s="273" t="str">
        <f>+IFERROR(VLOOKUP($A37,Hoja6!$A$3:$ZY$1124,25,FALSE),"")</f>
        <v/>
      </c>
    </row>
    <row r="38" spans="1:21" ht="15" x14ac:dyDescent="0.25">
      <c r="A38" s="121">
        <v>25</v>
      </c>
      <c r="B38" s="33" t="str">
        <f>+IFERROR(VLOOKUP($A38,Hoja6!$A$3:$O$1124,3,FALSE),"")</f>
        <v/>
      </c>
      <c r="C38" s="33" t="str">
        <f>+UPPER(IFERROR(VLOOKUP($A38,Hoja6!$A$3:$O$1124,4,FALSE),""))</f>
        <v/>
      </c>
      <c r="D38" s="34" t="str">
        <f>+IFERROR(VLOOKUP($A38,Hoja6!$A$3:$O$1124,8,FALSE),"")</f>
        <v/>
      </c>
      <c r="E38" s="34" t="str">
        <f>+IFERROR(VLOOKUP($A38,Hoja6!$A$3:$O$1124,9,FALSE),"")</f>
        <v/>
      </c>
      <c r="F38" s="135" t="str">
        <f>+IFERROR(VLOOKUP($A38,Hoja6!$A$3:$O$1124,10,FALSE),"")</f>
        <v/>
      </c>
      <c r="G38" s="34" t="str">
        <f>+IFERROR(VLOOKUP($A38,Hoja6!$A$3:$O$1124,11,FALSE),"")</f>
        <v/>
      </c>
      <c r="H38" s="34" t="str">
        <f>+IFERROR(VLOOKUP($A38,Hoja6!$A$3:$O$1124,12,FALSE),"")</f>
        <v/>
      </c>
      <c r="I38" s="135" t="str">
        <f>+IFERROR(VLOOKUP($A38,Hoja6!$A$3:$O$1124,13,FALSE),"")</f>
        <v/>
      </c>
      <c r="J38" s="34" t="str">
        <f>+IFERROR(VLOOKUP($A38,Hoja6!$A$3:$O$1124,14,FALSE),"")</f>
        <v/>
      </c>
      <c r="K38" s="125" t="str">
        <f>+IFERROR(VLOOKUP($A38,Hoja6!$A$3:$O$1124,15,FALSE),"")</f>
        <v/>
      </c>
      <c r="L38" s="164" t="str">
        <f>+IFERROR(VLOOKUP($A38,Hoja6!$A$3:$P$1124,16,FALSE),"")</f>
        <v/>
      </c>
      <c r="M38" s="34" t="str">
        <f>+IFERROR(VLOOKUP($A38,Hoja6!$A$3:$Y$1124,17,FALSE),"")</f>
        <v/>
      </c>
      <c r="N38" s="125" t="str">
        <f>+IFERROR(VLOOKUP($A38,Hoja6!$A$3:$Y$1124,18,FALSE),"")</f>
        <v/>
      </c>
      <c r="O38" s="164" t="str">
        <f>+IFERROR(VLOOKUP($A38,Hoja6!$A$3:$Y$1124,19,FALSE),"")</f>
        <v/>
      </c>
      <c r="P38" s="34" t="str">
        <f>+IFERROR(VLOOKUP($A38,Hoja6!$A$3:$Y$1124,20,FALSE),"")</f>
        <v/>
      </c>
      <c r="Q38" s="125" t="str">
        <f>+IFERROR(VLOOKUP($A38,Hoja6!$A$3:$Y$1124,21,FALSE),"")</f>
        <v/>
      </c>
      <c r="R38" s="164" t="str">
        <f>+IFERROR(VLOOKUP($A38,Hoja6!$A$3:$Y$1124,22,FALSE),"")</f>
        <v/>
      </c>
      <c r="S38" s="34" t="str">
        <f>+IFERROR(VLOOKUP($A38,Hoja6!$A$3:$ZY$1124,23,FALSE),"")</f>
        <v/>
      </c>
      <c r="T38" s="125" t="str">
        <f>+IFERROR(VLOOKUP($A38,Hoja6!$A$3:$ZY$1124,24,FALSE),"")</f>
        <v/>
      </c>
      <c r="U38" s="273" t="str">
        <f>+IFERROR(VLOOKUP($A38,Hoja6!$A$3:$ZY$1124,25,FALSE),"")</f>
        <v/>
      </c>
    </row>
    <row r="39" spans="1:21" ht="15" x14ac:dyDescent="0.25">
      <c r="A39" s="121">
        <v>26</v>
      </c>
      <c r="B39" s="33" t="str">
        <f>+IFERROR(VLOOKUP($A39,Hoja6!$A$3:$O$1124,3,FALSE),"")</f>
        <v/>
      </c>
      <c r="C39" s="33" t="str">
        <f>+UPPER(IFERROR(VLOOKUP($A39,Hoja6!$A$3:$O$1124,4,FALSE),""))</f>
        <v/>
      </c>
      <c r="D39" s="34" t="str">
        <f>+IFERROR(VLOOKUP($A39,Hoja6!$A$3:$O$1124,8,FALSE),"")</f>
        <v/>
      </c>
      <c r="E39" s="34" t="str">
        <f>+IFERROR(VLOOKUP($A39,Hoja6!$A$3:$O$1124,9,FALSE),"")</f>
        <v/>
      </c>
      <c r="F39" s="135" t="str">
        <f>+IFERROR(VLOOKUP($A39,Hoja6!$A$3:$O$1124,10,FALSE),"")</f>
        <v/>
      </c>
      <c r="G39" s="34" t="str">
        <f>+IFERROR(VLOOKUP($A39,Hoja6!$A$3:$O$1124,11,FALSE),"")</f>
        <v/>
      </c>
      <c r="H39" s="34" t="str">
        <f>+IFERROR(VLOOKUP($A39,Hoja6!$A$3:$O$1124,12,FALSE),"")</f>
        <v/>
      </c>
      <c r="I39" s="135" t="str">
        <f>+IFERROR(VLOOKUP($A39,Hoja6!$A$3:$O$1124,13,FALSE),"")</f>
        <v/>
      </c>
      <c r="J39" s="34" t="str">
        <f>+IFERROR(VLOOKUP($A39,Hoja6!$A$3:$O$1124,14,FALSE),"")</f>
        <v/>
      </c>
      <c r="K39" s="125" t="str">
        <f>+IFERROR(VLOOKUP($A39,Hoja6!$A$3:$O$1124,15,FALSE),"")</f>
        <v/>
      </c>
      <c r="L39" s="164" t="str">
        <f>+IFERROR(VLOOKUP($A39,Hoja6!$A$3:$P$1124,16,FALSE),"")</f>
        <v/>
      </c>
      <c r="M39" s="34" t="str">
        <f>+IFERROR(VLOOKUP($A39,Hoja6!$A$3:$Y$1124,17,FALSE),"")</f>
        <v/>
      </c>
      <c r="N39" s="125" t="str">
        <f>+IFERROR(VLOOKUP($A39,Hoja6!$A$3:$Y$1124,18,FALSE),"")</f>
        <v/>
      </c>
      <c r="O39" s="164" t="str">
        <f>+IFERROR(VLOOKUP($A39,Hoja6!$A$3:$Y$1124,19,FALSE),"")</f>
        <v/>
      </c>
      <c r="P39" s="34" t="str">
        <f>+IFERROR(VLOOKUP($A39,Hoja6!$A$3:$Y$1124,20,FALSE),"")</f>
        <v/>
      </c>
      <c r="Q39" s="125" t="str">
        <f>+IFERROR(VLOOKUP($A39,Hoja6!$A$3:$Y$1124,21,FALSE),"")</f>
        <v/>
      </c>
      <c r="R39" s="164" t="str">
        <f>+IFERROR(VLOOKUP($A39,Hoja6!$A$3:$Y$1124,22,FALSE),"")</f>
        <v/>
      </c>
      <c r="S39" s="34" t="str">
        <f>+IFERROR(VLOOKUP($A39,Hoja6!$A$3:$ZY$1124,23,FALSE),"")</f>
        <v/>
      </c>
      <c r="T39" s="125" t="str">
        <f>+IFERROR(VLOOKUP($A39,Hoja6!$A$3:$ZY$1124,24,FALSE),"")</f>
        <v/>
      </c>
      <c r="U39" s="273" t="str">
        <f>+IFERROR(VLOOKUP($A39,Hoja6!$A$3:$ZY$1124,25,FALSE),"")</f>
        <v/>
      </c>
    </row>
    <row r="40" spans="1:21" ht="15" x14ac:dyDescent="0.25">
      <c r="A40" s="121">
        <v>27</v>
      </c>
      <c r="B40" s="33" t="str">
        <f>+IFERROR(VLOOKUP($A40,Hoja6!$A$3:$O$1124,3,FALSE),"")</f>
        <v/>
      </c>
      <c r="C40" s="33" t="str">
        <f>+UPPER(IFERROR(VLOOKUP($A40,Hoja6!$A$3:$O$1124,4,FALSE),""))</f>
        <v/>
      </c>
      <c r="D40" s="34" t="str">
        <f>+IFERROR(VLOOKUP($A40,Hoja6!$A$3:$O$1124,8,FALSE),"")</f>
        <v/>
      </c>
      <c r="E40" s="34" t="str">
        <f>+IFERROR(VLOOKUP($A40,Hoja6!$A$3:$O$1124,9,FALSE),"")</f>
        <v/>
      </c>
      <c r="F40" s="135" t="str">
        <f>+IFERROR(VLOOKUP($A40,Hoja6!$A$3:$O$1124,10,FALSE),"")</f>
        <v/>
      </c>
      <c r="G40" s="34" t="str">
        <f>+IFERROR(VLOOKUP($A40,Hoja6!$A$3:$O$1124,11,FALSE),"")</f>
        <v/>
      </c>
      <c r="H40" s="34" t="str">
        <f>+IFERROR(VLOOKUP($A40,Hoja6!$A$3:$O$1124,12,FALSE),"")</f>
        <v/>
      </c>
      <c r="I40" s="135" t="str">
        <f>+IFERROR(VLOOKUP($A40,Hoja6!$A$3:$O$1124,13,FALSE),"")</f>
        <v/>
      </c>
      <c r="J40" s="34" t="str">
        <f>+IFERROR(VLOOKUP($A40,Hoja6!$A$3:$O$1124,14,FALSE),"")</f>
        <v/>
      </c>
      <c r="K40" s="125" t="str">
        <f>+IFERROR(VLOOKUP($A40,Hoja6!$A$3:$O$1124,15,FALSE),"")</f>
        <v/>
      </c>
      <c r="L40" s="164" t="str">
        <f>+IFERROR(VLOOKUP($A40,Hoja6!$A$3:$P$1124,16,FALSE),"")</f>
        <v/>
      </c>
      <c r="M40" s="34" t="str">
        <f>+IFERROR(VLOOKUP($A40,Hoja6!$A$3:$Y$1124,17,FALSE),"")</f>
        <v/>
      </c>
      <c r="N40" s="125" t="str">
        <f>+IFERROR(VLOOKUP($A40,Hoja6!$A$3:$Y$1124,18,FALSE),"")</f>
        <v/>
      </c>
      <c r="O40" s="164" t="str">
        <f>+IFERROR(VLOOKUP($A40,Hoja6!$A$3:$Y$1124,19,FALSE),"")</f>
        <v/>
      </c>
      <c r="P40" s="34" t="str">
        <f>+IFERROR(VLOOKUP($A40,Hoja6!$A$3:$Y$1124,20,FALSE),"")</f>
        <v/>
      </c>
      <c r="Q40" s="125" t="str">
        <f>+IFERROR(VLOOKUP($A40,Hoja6!$A$3:$Y$1124,21,FALSE),"")</f>
        <v/>
      </c>
      <c r="R40" s="164" t="str">
        <f>+IFERROR(VLOOKUP($A40,Hoja6!$A$3:$Y$1124,22,FALSE),"")</f>
        <v/>
      </c>
      <c r="S40" s="34" t="str">
        <f>+IFERROR(VLOOKUP($A40,Hoja6!$A$3:$ZY$1124,23,FALSE),"")</f>
        <v/>
      </c>
      <c r="T40" s="125" t="str">
        <f>+IFERROR(VLOOKUP($A40,Hoja6!$A$3:$ZY$1124,24,FALSE),"")</f>
        <v/>
      </c>
      <c r="U40" s="273" t="str">
        <f>+IFERROR(VLOOKUP($A40,Hoja6!$A$3:$ZY$1124,25,FALSE),"")</f>
        <v/>
      </c>
    </row>
    <row r="41" spans="1:21" ht="15" x14ac:dyDescent="0.25">
      <c r="A41" s="121">
        <v>28</v>
      </c>
      <c r="B41" s="33" t="str">
        <f>+IFERROR(VLOOKUP($A41,Hoja6!$A$3:$O$1124,3,FALSE),"")</f>
        <v/>
      </c>
      <c r="C41" s="33" t="str">
        <f>+UPPER(IFERROR(VLOOKUP($A41,Hoja6!$A$3:$O$1124,4,FALSE),""))</f>
        <v/>
      </c>
      <c r="D41" s="34" t="str">
        <f>+IFERROR(VLOOKUP($A41,Hoja6!$A$3:$O$1124,8,FALSE),"")</f>
        <v/>
      </c>
      <c r="E41" s="34" t="str">
        <f>+IFERROR(VLOOKUP($A41,Hoja6!$A$3:$O$1124,9,FALSE),"")</f>
        <v/>
      </c>
      <c r="F41" s="135" t="str">
        <f>+IFERROR(VLOOKUP($A41,Hoja6!$A$3:$O$1124,10,FALSE),"")</f>
        <v/>
      </c>
      <c r="G41" s="34" t="str">
        <f>+IFERROR(VLOOKUP($A41,Hoja6!$A$3:$O$1124,11,FALSE),"")</f>
        <v/>
      </c>
      <c r="H41" s="34" t="str">
        <f>+IFERROR(VLOOKUP($A41,Hoja6!$A$3:$O$1124,12,FALSE),"")</f>
        <v/>
      </c>
      <c r="I41" s="135" t="str">
        <f>+IFERROR(VLOOKUP($A41,Hoja6!$A$3:$O$1124,13,FALSE),"")</f>
        <v/>
      </c>
      <c r="J41" s="34" t="str">
        <f>+IFERROR(VLOOKUP($A41,Hoja6!$A$3:$O$1124,14,FALSE),"")</f>
        <v/>
      </c>
      <c r="K41" s="125" t="str">
        <f>+IFERROR(VLOOKUP($A41,Hoja6!$A$3:$O$1124,15,FALSE),"")</f>
        <v/>
      </c>
      <c r="L41" s="164" t="str">
        <f>+IFERROR(VLOOKUP($A41,Hoja6!$A$3:$P$1124,16,FALSE),"")</f>
        <v/>
      </c>
      <c r="M41" s="34" t="str">
        <f>+IFERROR(VLOOKUP($A41,Hoja6!$A$3:$Y$1124,17,FALSE),"")</f>
        <v/>
      </c>
      <c r="N41" s="125" t="str">
        <f>+IFERROR(VLOOKUP($A41,Hoja6!$A$3:$Y$1124,18,FALSE),"")</f>
        <v/>
      </c>
      <c r="O41" s="164" t="str">
        <f>+IFERROR(VLOOKUP($A41,Hoja6!$A$3:$Y$1124,19,FALSE),"")</f>
        <v/>
      </c>
      <c r="P41" s="34" t="str">
        <f>+IFERROR(VLOOKUP($A41,Hoja6!$A$3:$Y$1124,20,FALSE),"")</f>
        <v/>
      </c>
      <c r="Q41" s="125" t="str">
        <f>+IFERROR(VLOOKUP($A41,Hoja6!$A$3:$Y$1124,21,FALSE),"")</f>
        <v/>
      </c>
      <c r="R41" s="164" t="str">
        <f>+IFERROR(VLOOKUP($A41,Hoja6!$A$3:$Y$1124,22,FALSE),"")</f>
        <v/>
      </c>
      <c r="S41" s="34" t="str">
        <f>+IFERROR(VLOOKUP($A41,Hoja6!$A$3:$ZY$1124,23,FALSE),"")</f>
        <v/>
      </c>
      <c r="T41" s="125" t="str">
        <f>+IFERROR(VLOOKUP($A41,Hoja6!$A$3:$ZY$1124,24,FALSE),"")</f>
        <v/>
      </c>
      <c r="U41" s="273" t="str">
        <f>+IFERROR(VLOOKUP($A41,Hoja6!$A$3:$ZY$1124,25,FALSE),"")</f>
        <v/>
      </c>
    </row>
    <row r="42" spans="1:21" ht="15" x14ac:dyDescent="0.25">
      <c r="A42" s="121">
        <v>29</v>
      </c>
      <c r="B42" s="33" t="str">
        <f>+IFERROR(VLOOKUP($A42,Hoja6!$A$3:$O$1124,3,FALSE),"")</f>
        <v/>
      </c>
      <c r="C42" s="33" t="str">
        <f>+UPPER(IFERROR(VLOOKUP($A42,Hoja6!$A$3:$O$1124,4,FALSE),""))</f>
        <v/>
      </c>
      <c r="D42" s="34" t="str">
        <f>+IFERROR(VLOOKUP($A42,Hoja6!$A$3:$O$1124,8,FALSE),"")</f>
        <v/>
      </c>
      <c r="E42" s="34" t="str">
        <f>+IFERROR(VLOOKUP($A42,Hoja6!$A$3:$O$1124,9,FALSE),"")</f>
        <v/>
      </c>
      <c r="F42" s="135" t="str">
        <f>+IFERROR(VLOOKUP($A42,Hoja6!$A$3:$O$1124,10,FALSE),"")</f>
        <v/>
      </c>
      <c r="G42" s="34" t="str">
        <f>+IFERROR(VLOOKUP($A42,Hoja6!$A$3:$O$1124,11,FALSE),"")</f>
        <v/>
      </c>
      <c r="H42" s="34" t="str">
        <f>+IFERROR(VLOOKUP($A42,Hoja6!$A$3:$O$1124,12,FALSE),"")</f>
        <v/>
      </c>
      <c r="I42" s="135" t="str">
        <f>+IFERROR(VLOOKUP($A42,Hoja6!$A$3:$O$1124,13,FALSE),"")</f>
        <v/>
      </c>
      <c r="J42" s="34" t="str">
        <f>+IFERROR(VLOOKUP($A42,Hoja6!$A$3:$O$1124,14,FALSE),"")</f>
        <v/>
      </c>
      <c r="K42" s="125" t="str">
        <f>+IFERROR(VLOOKUP($A42,Hoja6!$A$3:$O$1124,15,FALSE),"")</f>
        <v/>
      </c>
      <c r="L42" s="164" t="str">
        <f>+IFERROR(VLOOKUP($A42,Hoja6!$A$3:$P$1124,16,FALSE),"")</f>
        <v/>
      </c>
      <c r="M42" s="34" t="str">
        <f>+IFERROR(VLOOKUP($A42,Hoja6!$A$3:$Y$1124,17,FALSE),"")</f>
        <v/>
      </c>
      <c r="N42" s="125" t="str">
        <f>+IFERROR(VLOOKUP($A42,Hoja6!$A$3:$Y$1124,18,FALSE),"")</f>
        <v/>
      </c>
      <c r="O42" s="164" t="str">
        <f>+IFERROR(VLOOKUP($A42,Hoja6!$A$3:$Y$1124,19,FALSE),"")</f>
        <v/>
      </c>
      <c r="P42" s="34" t="str">
        <f>+IFERROR(VLOOKUP($A42,Hoja6!$A$3:$Y$1124,20,FALSE),"")</f>
        <v/>
      </c>
      <c r="Q42" s="125" t="str">
        <f>+IFERROR(VLOOKUP($A42,Hoja6!$A$3:$Y$1124,21,FALSE),"")</f>
        <v/>
      </c>
      <c r="R42" s="164" t="str">
        <f>+IFERROR(VLOOKUP($A42,Hoja6!$A$3:$Y$1124,22,FALSE),"")</f>
        <v/>
      </c>
      <c r="S42" s="34" t="str">
        <f>+IFERROR(VLOOKUP($A42,Hoja6!$A$3:$ZY$1124,23,FALSE),"")</f>
        <v/>
      </c>
      <c r="T42" s="125" t="str">
        <f>+IFERROR(VLOOKUP($A42,Hoja6!$A$3:$ZY$1124,24,FALSE),"")</f>
        <v/>
      </c>
      <c r="U42" s="273" t="str">
        <f>+IFERROR(VLOOKUP($A42,Hoja6!$A$3:$ZY$1124,25,FALSE),"")</f>
        <v/>
      </c>
    </row>
    <row r="43" spans="1:21" ht="15" x14ac:dyDescent="0.25">
      <c r="A43" s="121">
        <v>30</v>
      </c>
      <c r="B43" s="33" t="str">
        <f>+IFERROR(VLOOKUP($A43,Hoja6!$A$3:$O$1124,3,FALSE),"")</f>
        <v/>
      </c>
      <c r="C43" s="33" t="str">
        <f>+UPPER(IFERROR(VLOOKUP($A43,Hoja6!$A$3:$O$1124,4,FALSE),""))</f>
        <v/>
      </c>
      <c r="D43" s="34" t="str">
        <f>+IFERROR(VLOOKUP($A43,Hoja6!$A$3:$O$1124,8,FALSE),"")</f>
        <v/>
      </c>
      <c r="E43" s="34" t="str">
        <f>+IFERROR(VLOOKUP($A43,Hoja6!$A$3:$O$1124,9,FALSE),"")</f>
        <v/>
      </c>
      <c r="F43" s="135" t="str">
        <f>+IFERROR(VLOOKUP($A43,Hoja6!$A$3:$O$1124,10,FALSE),"")</f>
        <v/>
      </c>
      <c r="G43" s="34" t="str">
        <f>+IFERROR(VLOOKUP($A43,Hoja6!$A$3:$O$1124,11,FALSE),"")</f>
        <v/>
      </c>
      <c r="H43" s="34" t="str">
        <f>+IFERROR(VLOOKUP($A43,Hoja6!$A$3:$O$1124,12,FALSE),"")</f>
        <v/>
      </c>
      <c r="I43" s="135" t="str">
        <f>+IFERROR(VLOOKUP($A43,Hoja6!$A$3:$O$1124,13,FALSE),"")</f>
        <v/>
      </c>
      <c r="J43" s="34" t="str">
        <f>+IFERROR(VLOOKUP($A43,Hoja6!$A$3:$O$1124,14,FALSE),"")</f>
        <v/>
      </c>
      <c r="K43" s="125" t="str">
        <f>+IFERROR(VLOOKUP($A43,Hoja6!$A$3:$O$1124,15,FALSE),"")</f>
        <v/>
      </c>
      <c r="L43" s="164" t="str">
        <f>+IFERROR(VLOOKUP($A43,Hoja6!$A$3:$P$1124,16,FALSE),"")</f>
        <v/>
      </c>
      <c r="M43" s="34" t="str">
        <f>+IFERROR(VLOOKUP($A43,Hoja6!$A$3:$Y$1124,17,FALSE),"")</f>
        <v/>
      </c>
      <c r="N43" s="125" t="str">
        <f>+IFERROR(VLOOKUP($A43,Hoja6!$A$3:$Y$1124,18,FALSE),"")</f>
        <v/>
      </c>
      <c r="O43" s="164" t="str">
        <f>+IFERROR(VLOOKUP($A43,Hoja6!$A$3:$Y$1124,19,FALSE),"")</f>
        <v/>
      </c>
      <c r="P43" s="34" t="str">
        <f>+IFERROR(VLOOKUP($A43,Hoja6!$A$3:$Y$1124,20,FALSE),"")</f>
        <v/>
      </c>
      <c r="Q43" s="125" t="str">
        <f>+IFERROR(VLOOKUP($A43,Hoja6!$A$3:$Y$1124,21,FALSE),"")</f>
        <v/>
      </c>
      <c r="R43" s="164" t="str">
        <f>+IFERROR(VLOOKUP($A43,Hoja6!$A$3:$Y$1124,22,FALSE),"")</f>
        <v/>
      </c>
      <c r="S43" s="34" t="str">
        <f>+IFERROR(VLOOKUP($A43,Hoja6!$A$3:$ZY$1124,23,FALSE),"")</f>
        <v/>
      </c>
      <c r="T43" s="125" t="str">
        <f>+IFERROR(VLOOKUP($A43,Hoja6!$A$3:$ZY$1124,24,FALSE),"")</f>
        <v/>
      </c>
      <c r="U43" s="273" t="str">
        <f>+IFERROR(VLOOKUP($A43,Hoja6!$A$3:$ZY$1124,25,FALSE),"")</f>
        <v/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0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0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0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0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0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0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0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0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0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0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0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0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0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0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0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0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0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0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0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0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0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0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0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0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0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0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0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0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0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0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0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0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0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0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0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0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0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0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0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0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0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0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0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0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0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0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0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0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0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0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0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0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0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0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0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0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0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0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0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0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0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0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0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0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0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0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0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0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0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0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0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0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0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0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0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0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0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0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0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0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0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0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0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0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0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0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0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0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0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0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0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0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0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0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0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0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0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0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0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0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0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0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0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0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0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0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0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0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0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0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0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0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0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0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0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0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0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0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0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0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0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0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0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0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0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0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0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0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0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0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0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0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0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0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0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0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0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0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0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0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0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0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0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0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0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0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0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0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0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0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0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0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0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0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0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0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0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0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0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0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0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0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0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0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0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0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0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0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0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0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0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0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0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0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0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0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0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0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0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0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0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0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0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0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0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0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0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0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0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0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0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0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0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0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0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0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0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0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0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0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0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0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0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0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0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0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0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0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0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0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0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0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0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0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0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0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0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0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0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0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0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0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0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0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0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0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0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0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0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0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0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0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0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0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0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0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0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0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0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0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0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0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0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0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0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0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0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0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0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0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0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0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0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0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0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0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0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0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0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0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0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0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0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0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0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0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0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0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0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0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0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0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0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0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0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0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0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0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0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0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0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0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0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0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0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0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0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0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0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0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0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0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0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0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0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0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0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0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0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0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0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0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0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0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0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0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0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0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0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0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0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0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0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0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0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0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0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0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0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0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0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0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0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0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0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0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0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0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0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0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0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0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0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0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0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0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0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0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0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0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0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0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0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0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0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0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0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0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0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0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0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0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0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0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0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0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0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0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0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0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0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0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0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0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0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0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0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0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0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0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0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0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0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0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0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0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0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0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0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0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0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0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0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0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0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0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0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0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0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0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0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0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0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0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0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0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0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0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0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0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0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0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0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0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0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0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0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0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0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0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0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0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0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0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0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0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0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0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0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0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0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0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0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0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0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0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0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0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0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0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0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0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0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0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0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0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0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0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0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0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0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0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0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0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0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0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0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0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0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0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0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0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0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0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0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0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0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0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0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0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0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0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0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0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0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0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0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0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0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0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0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0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0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0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0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0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0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0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0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0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0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0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0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0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0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0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0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0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0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0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0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0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0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0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0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0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0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0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0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0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0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0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0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0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0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0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0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0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0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0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0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0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0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0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1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2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3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4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5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6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7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8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9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10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11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12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13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14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15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15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15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15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15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15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15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15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15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15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15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15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15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15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15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15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15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15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15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15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15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15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15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15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15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15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15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15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15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15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15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15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15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15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15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15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15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15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15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15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15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15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15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15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15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15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15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15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15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15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15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15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15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15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15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15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15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15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15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15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15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15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15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15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15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15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15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15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15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15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15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15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15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15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15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15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15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15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15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15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15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15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15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15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15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15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15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15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15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15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15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15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15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15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15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15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15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15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15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15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15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15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15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15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15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15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15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15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15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15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15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15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15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15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15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15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15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15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15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15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15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15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15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15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15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15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15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15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15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15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15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15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15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15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15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15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15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15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15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15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15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15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15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15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15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15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15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15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15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15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15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15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15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15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15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15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15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15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15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15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15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15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15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15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15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15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15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15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15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15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15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15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15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15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15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15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15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15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15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15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15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15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15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15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15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15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15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15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15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15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15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15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15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15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15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15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15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15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15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15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15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15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15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15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15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15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15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15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15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15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15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15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15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15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15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15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15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15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15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15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15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15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15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15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15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15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15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15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15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15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15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15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15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15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15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15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15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15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15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15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15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15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15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15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15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15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15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15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15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15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15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15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15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15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15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15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15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15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15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15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15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15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15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15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15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15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15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15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15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15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15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15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15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15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15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15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15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15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15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15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15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15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15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15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15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15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15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15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15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15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15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15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15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15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15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15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15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15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15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15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15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15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15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15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15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15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15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15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15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15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15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15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15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15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15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15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15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15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15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15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15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15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15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15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15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15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15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15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15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15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15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15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15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15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15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15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15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15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15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15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15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15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15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15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15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15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15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15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15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15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15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15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15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15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15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15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15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15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15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15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15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15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15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15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15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15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15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15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15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15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15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15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15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15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15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15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15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15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15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15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15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15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15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15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15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15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15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15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15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15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15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15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15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15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15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15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15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15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15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15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15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15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15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15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15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15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15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15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15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15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15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15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15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15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15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15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15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15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15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15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15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15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15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15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15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15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15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15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15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15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15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15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15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15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15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15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15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15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15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15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15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15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15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15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15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15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15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15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15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15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15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15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15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15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15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15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15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15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15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15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15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15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15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15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15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15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15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2022-07-19T17:12:59Z</dcterms:modified>
</cp:coreProperties>
</file>