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FD55C663-D766-45BE-9B28-68D299AB32AA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<sst xmlns="http://schemas.openxmlformats.org/spreadsheetml/2006/main" count="13149" uniqueCount="2711">
  <si>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</si>
  <si>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</si>
  <si>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</si>
  <si>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</si>
  <si>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</si>
  <si>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</si>
  <si>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</si>
  <si>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</si>
  <si>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</si>
  <si>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</si>
  <si>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</si>
  <si>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</si>
  <si>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</si>
  <si>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</si>
  <si>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</si>
  <si>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</si>
  <si>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</si>
  <si>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</si>
  <si>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</si>
  <si>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</si>
  <si>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</si>
  <si>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</si>
  <si>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</si>
  <si>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</si>
  <si>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</si>
  <si>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</si>
  <si>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</si>
  <si>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</si>
  <si>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</si>
  <si>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</si>
  <si>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</si>
  <si>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</si>
  <si>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</si>
  <si>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</si>
  <si>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</si>
  <si>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</si>
  <si>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</si>
  <si>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</si>
  <si>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</si>
  <si>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</si>
  <si>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</si>
  <si>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</si>
  <si>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</si>
  <si>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</si>
  <si>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</si>
  <si>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</si>
  <si>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</si>
  <si>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</si>
  <si>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</si>
  <si>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</si>
  <si>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</si>
  <si>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</si>
  <si>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</si>
  <si>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</si>
  <si>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</si>
  <si>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</si>
  <si>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</si>
  <si>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</si>
  <si>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</si>
  <si>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</si>
  <si>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</si>
  <si>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</si>
  <si>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</si>
  <si>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</si>
  <si>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</si>
  <si>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</si>
  <si>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</si>
  <si>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</si>
  <si>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</si>
  <si>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</si>
  <si>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</si>
  <si>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</si>
  <si>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</si>
  <si>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</si>
  <si>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</si>
  <si>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</si>
  <si>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</si>
  <si>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</si>
  <si>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</si>
  <si>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</si>
  <si>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</si>
  <si>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</si>
  <si>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</si>
  <si>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</si>
  <si>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</si>
  <si>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</si>
  <si>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</si>
  <si>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</si>
  <si>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</si>
  <si>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</si>
  <si>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</si>
  <si>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</si>
  <si>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</si>
  <si>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</si>
  <si>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</si>
  <si>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</si>
  <si>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</si>
  <si>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</si>
  <si>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</si>
  <si>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</si>
  <si>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</si>
  <si>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</si>
  <si>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</si>
  <si>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</si>
  <si>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</si>
  <si>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</si>
  <si>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</si>
  <si>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</si>
  <si>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</si>
  <si>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</si>
  <si>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</si>
  <si>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</si>
  <si>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</si>
  <si>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</si>
  <si>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</si>
  <si>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</si>
  <si>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</si>
  <si>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</si>
  <si>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</si>
  <si>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</si>
  <si>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</si>
  <si>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</si>
  <si>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</si>
  <si>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</si>
  <si>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</si>
  <si>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</si>
  <si>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</si>
  <si>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</si>
  <si>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</si>
  <si>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</si>
  <si>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</si>
  <si>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</si>
  <si>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</si>
  <si>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</si>
  <si>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</si>
  <si>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</si>
  <si>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</si>
  <si>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</si>
  <si>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</si>
  <si>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</si>
  <si>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</si>
  <si>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</si>
  <si>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</si>
  <si>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</si>
  <si>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</si>
  <si>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</si>
  <si>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</si>
  <si>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</si>
  <si>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</si>
  <si>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</si>
  <si>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</si>
  <si>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</si>
  <si>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</si>
  <si>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</si>
  <si>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</si>
  <si>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</si>
  <si>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</si>
  <si>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</si>
  <si>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</si>
  <si>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</si>
  <si>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</si>
  <si>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</si>
  <si>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</si>
  <si>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</si>
  <si>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</si>
  <si>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</si>
  <si>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</si>
  <si>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</si>
  <si>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</si>
  <si>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</si>
  <si>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</si>
  <si>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</si>
  <si>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</si>
  <si>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</si>
  <si>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</si>
  <si>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</si>
  <si>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</si>
  <si>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</si>
  <si>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</si>
  <si>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</si>
  <si>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</si>
  <si>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</si>
  <si>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</si>
  <si>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</si>
  <si>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</si>
  <si>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</si>
  <si>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</si>
  <si>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</si>
  <si>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</si>
  <si>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</si>
  <si>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</si>
  <si>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</si>
  <si>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</si>
  <si>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</si>
  <si>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</si>
  <si>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</si>
  <si>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</si>
  <si>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</si>
  <si>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</si>
  <si>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</si>
  <si>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</si>
  <si>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</si>
  <si>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</si>
  <si>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</si>
  <si>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</si>
  <si>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</si>
  <si>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</si>
  <si>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</si>
  <si>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</si>
  <si>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</si>
  <si>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</si>
  <si>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</si>
  <si>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</si>
  <si>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</si>
  <si>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</si>
  <si>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</si>
  <si>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</si>
  <si>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</si>
  <si>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</si>
  <si>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</si>
  <si>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</si>
  <si>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</si>
  <si>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</si>
  <si>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</si>
  <si>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</si>
  <si>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</si>
  <si>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</si>
  <si>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</si>
  <si>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</si>
  <si>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</si>
  <si>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</si>
  <si>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</si>
  <si>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</si>
  <si>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</si>
  <si>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</si>
  <si>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</si>
  <si>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</si>
  <si>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</si>
  <si>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</si>
  <si>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</si>
  <si>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</si>
  <si>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</si>
  <si>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</si>
  <si>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</si>
  <si>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</si>
  <si>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</si>
  <si>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</si>
  <si>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</si>
  <si>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</si>
  <si>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</si>
  <si>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</si>
  <si>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</si>
  <si>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</si>
  <si>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</si>
  <si>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</si>
  <si>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</si>
  <si>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</si>
  <si>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</si>
  <si>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</si>
  <si>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</si>
  <si>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</si>
  <si>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</si>
  <si>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</si>
  <si>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</si>
  <si>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</si>
  <si>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</si>
  <si>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</si>
  <si>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</si>
  <si>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</si>
  <si>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</si>
  <si>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</si>
  <si>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</si>
  <si>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</si>
  <si>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</si>
  <si>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</si>
  <si>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</si>
  <si>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</si>
  <si>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</si>
  <si>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</si>
  <si>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</si>
  <si>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</si>
  <si>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</si>
  <si>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</si>
  <si>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</si>
  <si>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</si>
  <si>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</si>
  <si>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</si>
  <si>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</si>
  <si>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</si>
  <si>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</si>
  <si>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</si>
  <si>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</si>
  <si>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</si>
  <si>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</si>
  <si>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</si>
  <si>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</si>
  <si>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</si>
  <si>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</si>
  <si>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</si>
  <si>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</si>
  <si>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</si>
  <si>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</si>
  <si>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</si>
  <si>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</si>
  <si>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</si>
  <si>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</si>
  <si>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</si>
  <si>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</si>
  <si>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</si>
  <si>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</si>
  <si>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</si>
  <si>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</si>
  <si>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</si>
  <si>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</si>
  <si>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</si>
  <si>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</si>
  <si>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</si>
  <si>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</si>
  <si>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</si>
  <si>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</si>
  <si>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</si>
  <si>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</si>
  <si>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</si>
  <si>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</si>
  <si>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</si>
  <si>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</si>
  <si>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</si>
  <si>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</si>
  <si>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</si>
  <si>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</si>
  <si>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</si>
  <si>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</si>
  <si>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</si>
  <si>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</si>
  <si>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</si>
  <si>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</si>
  <si>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</si>
  <si>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</si>
  <si>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</si>
  <si>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</si>
  <si>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</si>
  <si>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</si>
  <si>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</si>
  <si>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</si>
  <si>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</si>
  <si>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</si>
  <si>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</si>
  <si>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</si>
  <si>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</si>
  <si>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</si>
  <si>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</si>
  <si>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</si>
  <si>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</si>
  <si>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</si>
  <si>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</si>
  <si>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</si>
  <si>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</si>
  <si>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</si>
  <si>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</si>
  <si>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</si>
  <si>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</si>
  <si>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</si>
  <si>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</si>
  <si>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</si>
  <si>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</si>
  <si>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</si>
  <si>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</si>
  <si>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</si>
  <si>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</si>
  <si>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</si>
  <si>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</si>
  <si>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</si>
  <si>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</si>
  <si>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</si>
  <si>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</si>
  <si>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</si>
  <si>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</si>
  <si>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</si>
  <si>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</si>
  <si>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</si>
  <si>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</si>
  <si>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</si>
  <si>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</si>
  <si>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</si>
  <si>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</si>
  <si>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</si>
  <si>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</si>
  <si>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</si>
  <si>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</si>
  <si>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</si>
  <si>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</si>
  <si>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</si>
  <si>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</si>
  <si>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</si>
  <si>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</si>
  <si>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</si>
  <si>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</si>
  <si>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</si>
  <si>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</si>
  <si>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</si>
  <si>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</si>
  <si>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</si>
  <si>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</si>
  <si>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</si>
  <si>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</si>
  <si>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</si>
  <si>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</si>
  <si>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</si>
  <si>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</si>
  <si>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</si>
  <si>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</si>
  <si>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</si>
  <si>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</si>
  <si>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</si>
  <si>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</si>
  <si>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</si>
  <si>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</si>
  <si>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</si>
  <si>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</si>
  <si>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</si>
  <si>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</si>
  <si>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</si>
  <si>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</si>
  <si>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</si>
  <si>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</si>
  <si>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</si>
  <si>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</si>
  <si>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</si>
  <si>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</si>
  <si>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</si>
  <si>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</si>
  <si>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</si>
  <si>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</si>
  <si>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</si>
  <si>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</si>
  <si>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</si>
  <si>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</si>
  <si>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</si>
  <si>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</si>
  <si>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</si>
  <si>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</si>
  <si>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</si>
  <si>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</si>
  <si>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</si>
  <si>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</si>
  <si>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</si>
  <si>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</si>
  <si>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</si>
  <si>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</si>
  <si>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</si>
  <si>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</si>
  <si>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</si>
  <si>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</si>
  <si>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</si>
  <si>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</si>
  <si>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</si>
  <si>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</si>
  <si>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</si>
  <si>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</si>
  <si>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</si>
  <si>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</si>
  <si>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</si>
  <si>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</si>
  <si>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</si>
  <si>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</si>
  <si>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</si>
  <si>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</si>
  <si>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</si>
  <si>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</si>
  <si>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</si>
  <si>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</si>
  <si>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</si>
  <si>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</si>
  <si>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</si>
  <si>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</si>
  <si>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</si>
  <si>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</si>
  <si>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</si>
  <si>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</si>
  <si>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</si>
  <si>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</si>
  <si>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</si>
  <si>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</si>
  <si>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</si>
  <si>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</si>
  <si>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</si>
  <si>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</si>
  <si>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</si>
  <si>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</si>
  <si>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</si>
  <si>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</si>
  <si>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</si>
  <si>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</si>
  <si>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</si>
  <si>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</si>
  <si>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</si>
  <si>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</si>
  <si>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</si>
  <si>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</si>
  <si>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</si>
  <si>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</si>
  <si>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</si>
  <si>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</si>
  <si>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</si>
  <si>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</si>
  <si>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</si>
  <si>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</si>
  <si>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</si>
  <si>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</si>
  <si>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</si>
  <si>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</si>
  <si>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</si>
  <si>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</si>
  <si>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</si>
  <si>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</si>
  <si>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</si>
  <si>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</si>
  <si>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</si>
  <si>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</si>
  <si>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</si>
  <si>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</si>
  <si>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</si>
  <si>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</si>
  <si>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</si>
  <si>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</si>
  <si>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</si>
  <si>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</si>
  <si>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</si>
  <si>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</si>
  <si>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</si>
  <si>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</si>
  <si>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</si>
  <si>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</si>
  <si>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</si>
  <si>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</si>
  <si>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</si>
  <si>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</si>
  <si>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</si>
  <si>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</si>
  <si>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</si>
  <si>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</si>
  <si>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</si>
  <si>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</si>
  <si>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</si>
  <si>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</si>
  <si>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</si>
  <si>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</si>
  <si>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</si>
  <si>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</si>
  <si>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</si>
  <si>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</si>
  <si>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</si>
  <si>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</si>
  <si>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</si>
  <si>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</si>
  <si>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</si>
  <si>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</si>
  <si>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</si>
  <si>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</si>
  <si>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</si>
  <si>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</si>
  <si>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</si>
  <si>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</si>
  <si>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</si>
  <si>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</si>
  <si>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</si>
  <si>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</si>
  <si>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</si>
  <si>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</si>
  <si>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</si>
  <si>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</si>
  <si>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</si>
  <si>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</si>
  <si>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</si>
  <si>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</si>
  <si>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</si>
  <si>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</si>
  <si>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</si>
  <si>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</si>
  <si>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</si>
  <si>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</si>
  <si>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</si>
  <si>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</si>
  <si>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</si>
  <si>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</si>
  <si>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</si>
  <si>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</si>
  <si>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</si>
  <si>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</si>
  <si>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</si>
  <si>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</si>
  <si>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</si>
  <si>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</si>
  <si>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</si>
  <si>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</si>
  <si>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</si>
  <si>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</si>
  <si>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</si>
  <si>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</si>
  <si>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</si>
  <si>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</si>
  <si>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</si>
  <si>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</si>
  <si>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</si>
  <si>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</si>
  <si>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</si>
  <si>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</si>
  <si>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</si>
  <si>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</si>
  <si>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</si>
  <si>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</si>
  <si>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</si>
  <si>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</si>
  <si>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</si>
  <si>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</si>
  <si>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</si>
  <si>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</si>
  <si>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</si>
  <si>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</si>
  <si>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</si>
  <si>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</si>
  <si>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</si>
  <si>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</si>
  <si>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</si>
  <si>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</si>
  <si>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</si>
  <si>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</si>
  <si>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</si>
  <si>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</si>
  <si>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</si>
  <si>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</si>
  <si>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</si>
  <si>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</si>
  <si>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</si>
  <si>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</si>
  <si>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</si>
  <si>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</si>
  <si>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</si>
  <si>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</si>
  <si>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</si>
  <si>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</si>
  <si>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</si>
  <si>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</si>
  <si>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</si>
  <si>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</si>
  <si>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</si>
  <si>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</si>
  <si>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</si>
  <si>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</si>
  <si>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</si>
  <si>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</si>
  <si>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</si>
  <si>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</si>
  <si>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</si>
  <si>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</si>
  <si>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</si>
  <si>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</si>
  <si>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</si>
  <si>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</si>
  <si>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</si>
  <si>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</si>
  <si>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</si>
  <si>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</si>
  <si>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</si>
  <si>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</si>
  <si>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</si>
  <si>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</si>
  <si>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</si>
  <si>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</si>
  <si>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</si>
  <si>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</si>
  <si>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</si>
  <si>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</si>
  <si>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</si>
  <si>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</si>
  <si>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</si>
  <si>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</si>
  <si>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</si>
  <si>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</si>
  <si>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</si>
  <si>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</si>
  <si>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</si>
  <si>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</si>
  <si>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</si>
  <si>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</si>
  <si>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</si>
  <si>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</si>
  <si>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</si>
  <si>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</si>
  <si>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</si>
  <si>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</si>
  <si>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</si>
  <si>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</si>
  <si>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</si>
  <si>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</si>
  <si>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</si>
  <si>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</si>
  <si>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</si>
  <si>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</si>
  <si>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</si>
  <si>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</si>
  <si>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</si>
  <si>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</si>
  <si>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</si>
  <si>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</si>
  <si>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</si>
  <si>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</si>
  <si>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</si>
  <si>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</si>
  <si>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</si>
  <si>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</si>
  <si>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</si>
  <si>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</si>
  <si>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</si>
  <si>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</si>
  <si>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</si>
  <si>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</si>
  <si>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</si>
  <si>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</si>
  <si>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</si>
  <si>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</si>
  <si>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</si>
  <si>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</si>
  <si>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</si>
  <si>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</si>
  <si>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</si>
  <si>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</si>
  <si>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</si>
  <si>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</si>
  <si>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</si>
  <si>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</si>
  <si>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</si>
  <si>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</si>
  <si>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</si>
  <si>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</si>
  <si>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</si>
  <si>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</si>
  <si>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</si>
  <si>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</si>
  <si>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</si>
  <si>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</si>
  <si>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</si>
  <si>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</si>
  <si>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</si>
  <si>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</si>
  <si>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</si>
  <si>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</si>
  <si>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</si>
  <si>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</si>
  <si>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</si>
  <si>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</si>
  <si>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</si>
  <si>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</si>
  <si>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</si>
  <si>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</si>
  <si>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</si>
  <si>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</si>
  <si>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</si>
  <si>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</si>
  <si>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</si>
  <si>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</si>
  <si>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</si>
  <si>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</si>
  <si>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</si>
  <si>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</si>
  <si>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</si>
  <si>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</si>
  <si>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</si>
  <si>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</si>
  <si>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</si>
  <si>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</si>
  <si>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</si>
  <si>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</si>
  <si>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</si>
  <si>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</si>
  <si>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</si>
  <si>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</si>
  <si>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</si>
  <si>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</si>
  <si>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</si>
  <si>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</si>
  <si>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</si>
  <si>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</si>
  <si>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</si>
  <si>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</si>
  <si>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</si>
  <si>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</si>
  <si>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</si>
  <si>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</si>
  <si>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</si>
  <si>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</si>
  <si>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</si>
  <si>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</si>
  <si>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</si>
  <si>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</si>
  <si>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</si>
  <si>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</si>
  <si>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</si>
  <si>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</si>
  <si>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</si>
  <si>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</si>
  <si>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</si>
  <si>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</si>
  <si>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</si>
  <si>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</si>
  <si>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</si>
  <si>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</si>
  <si>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</si>
  <si>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</si>
  <si>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</si>
  <si>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</si>
  <si>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</si>
  <si>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</si>
  <si>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</si>
  <si>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</si>
  <si>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</si>
  <si>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</si>
  <si>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</si>
  <si>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</si>
  <si>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</si>
  <si>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</si>
  <si>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</si>
  <si>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</si>
  <si>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</si>
  <si>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</si>
  <si>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</si>
  <si>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</si>
  <si>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</si>
  <si>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</si>
  <si>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</si>
  <si>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</si>
  <si>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</si>
  <si>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</si>
  <si>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</si>
  <si>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</si>
  <si>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</si>
  <si>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</si>
  <si>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</si>
  <si>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</si>
  <si>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</si>
  <si>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</si>
  <si>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</si>
  <si>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</si>
  <si>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</si>
  <si>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</si>
  <si>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</si>
  <si>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</si>
  <si>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</si>
  <si>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</si>
  <si>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</si>
  <si>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</si>
  <si>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</si>
  <si>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</si>
  <si>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</si>
  <si>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</si>
  <si>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</si>
  <si>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</si>
  <si>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</si>
  <si>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</si>
  <si>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</si>
  <si>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</si>
  <si>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</si>
  <si>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</si>
  <si>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</si>
  <si>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</si>
  <si>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</si>
  <si>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</si>
  <si>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</si>
  <si>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</si>
  <si>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</si>
  <si>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</si>
  <si>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</si>
  <si>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</si>
  <si>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</si>
  <si>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</si>
  <si>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</si>
  <si>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</si>
  <si>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</si>
  <si>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</si>
  <si>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</si>
  <si>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</si>
  <si>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</si>
  <si>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</si>
  <si>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</si>
  <si>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</si>
  <si>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</si>
  <si>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</si>
  <si>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</si>
  <si>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</si>
  <si>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</si>
  <si>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</si>
  <si>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</si>
  <si>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</si>
  <si>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</si>
  <si>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</si>
  <si>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</si>
  <si>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</si>
  <si>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</si>
  <si>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</si>
  <si>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</si>
  <si>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</si>
  <si>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</si>
  <si>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</si>
  <si>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</si>
  <si>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</si>
  <si>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</si>
  <si>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</si>
  <si>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</si>
  <si>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</si>
  <si>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</si>
  <si>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</si>
  <si>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</si>
  <si>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</si>
  <si>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</si>
  <si>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</si>
  <si>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</si>
  <si>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</si>
  <si>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</si>
  <si>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</si>
  <si>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</si>
  <si>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</si>
  <si>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</si>
  <si>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</si>
  <si>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</si>
  <si>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</si>
  <si>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</si>
  <si>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</si>
  <si>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</si>
  <si>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</si>
  <si>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</si>
  <si>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</si>
  <si>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</si>
  <si>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</si>
  <si>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</si>
  <si>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</si>
  <si>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</si>
  <si>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</si>
  <si>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</si>
  <si>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</si>
  <si>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</si>
  <si>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</si>
  <si>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</si>
  <si>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</si>
  <si>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</si>
  <si>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</si>
  <si>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</si>
  <si>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</si>
  <si>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</si>
  <si>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</si>
  <si>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</si>
  <si>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</si>
  <si>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</si>
  <si>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</si>
  <si>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</si>
  <si>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</si>
  <si>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</si>
  <si>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</si>
  <si>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</si>
  <si>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</si>
  <si>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</si>
  <si>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</si>
  <si>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</si>
  <si>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</si>
  <si>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</si>
  <si>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</si>
  <si>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</si>
  <si>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</si>
  <si>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</si>
  <si>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</si>
  <si>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</si>
  <si>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</si>
  <si>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</si>
  <si>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</si>
  <si>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</si>
  <si>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</si>
  <si>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</si>
  <si>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</si>
  <si>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</si>
  <si>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</si>
  <si>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</si>
  <si>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</si>
  <si>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</si>
  <si>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</si>
  <si>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</si>
  <si>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</si>
  <si>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</si>
  <si>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</si>
  <si>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</si>
  <si>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</si>
  <si>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</si>
  <si>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</si>
  <si>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</si>
  <si>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</si>
  <si>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</si>
  <si>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</si>
  <si>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</si>
  <si>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</si>
  <si>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</si>
  <si>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</si>
  <si>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</si>
  <si>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</si>
  <si>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</si>
  <si>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</si>
  <si>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</si>
  <si>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</si>
  <si>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</si>
  <si>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</si>
  <si>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</si>
  <si>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</si>
  <si>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</si>
  <si>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</si>
  <si>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</si>
  <si>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</si>
  <si>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</si>
  <si>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</si>
  <si>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</si>
  <si>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</si>
  <si>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</si>
  <si>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</si>
  <si>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</si>
  <si>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</si>
  <si>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</si>
  <si>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</si>
  <si>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</si>
  <si>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</si>
  <si>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</si>
  <si>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</si>
  <si>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</si>
  <si>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</si>
  <si>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</si>
  <si>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</si>
  <si>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</si>
  <si>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</si>
  <si>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</si>
  <si>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</si>
  <si>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</si>
  <si>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</si>
  <si>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</si>
  <si>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</si>
  <si>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</si>
  <si>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</si>
  <si>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</si>
  <si>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</si>
  <si>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</si>
  <si>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</si>
  <si>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</si>
  <si>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</si>
  <si>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</si>
  <si>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</si>
  <si>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</si>
  <si>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</si>
  <si>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</si>
  <si>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</si>
  <si>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</si>
  <si>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</si>
  <si>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</si>
  <si>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</si>
  <si>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</si>
  <si>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</si>
  <si>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</si>
  <si>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</si>
  <si>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</si>
  <si>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</si>
  <si>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</si>
  <si>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</si>
  <si>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</si>
  <si>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</si>
  <si>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</si>
  <si>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</si>
  <si>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</si>
  <si>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</si>
  <si>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</si>
  <si>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</si>
  <si>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</si>
  <si>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</si>
  <si>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</si>
  <si>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</si>
  <si>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</si>
  <si>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</si>
  <si>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</si>
  <si>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</si>
  <si>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</si>
  <si>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</si>
  <si>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</si>
  <si>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</si>
  <si>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</si>
  <si>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</si>
  <si>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</si>
  <si>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</si>
  <si>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</si>
  <si>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</si>
  <si>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</si>
  <si>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</si>
  <si>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</si>
  <si>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</si>
  <si>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</si>
  <si>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</si>
  <si>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</si>
  <si>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</si>
  <si>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</si>
  <si>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</si>
  <si>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</si>
  <si>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</si>
  <si>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</si>
  <si>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</si>
  <si>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</si>
  <si>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</si>
  <si>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</si>
  <si>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</si>
  <si>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</si>
  <si>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</si>
  <si>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</si>
  <si>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</si>
  <si>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</si>
  <si>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</si>
  <si>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</si>
  <si>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</si>
  <si>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</si>
  <si>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</si>
  <si>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</si>
  <si>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</si>
  <si>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</si>
  <si>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</si>
  <si>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</si>
  <si>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</si>
  <si>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</si>
  <si>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</si>
  <si>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</si>
  <si>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</si>
  <si>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</si>
  <si>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</si>
  <si>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</si>
  <si>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</si>
  <si>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</si>
  <si>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</si>
  <si>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</si>
  <si>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</si>
  <si>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</si>
  <si>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</si>
  <si>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</si>
  <si>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</si>
  <si>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</si>
  <si>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</si>
  <si>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</si>
  <si>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</si>
  <si>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</si>
  <si>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</si>
  <si>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</si>
  <si>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</si>
  <si>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</si>
  <si>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</si>
  <si>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</si>
  <si>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</si>
  <si>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</si>
  <si>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</si>
  <si>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</si>
  <si>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</si>
  <si>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</si>
  <si>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</si>
  <si>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</si>
  <si>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</si>
  <si>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</si>
  <si>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</si>
  <si>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</si>
  <si>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</si>
  <si>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</si>
  <si>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</si>
  <si>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</si>
  <si>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</si>
  <si>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</si>
  <si>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</si>
  <si>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</si>
  <si>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</si>
  <si>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</si>
  <si>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</si>
  <si>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</si>
  <si>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</si>
  <si>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</si>
  <si>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</si>
  <si>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</si>
  <si>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</si>
  <si>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</si>
  <si>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</si>
  <si>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</si>
  <si>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</si>
  <si>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</si>
  <si>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</si>
  <si>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</si>
  <si>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</si>
  <si>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</si>
  <si>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</si>
  <si>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</si>
  <si>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</si>
  <si>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</si>
  <si>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</si>
  <si>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</si>
  <si>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</si>
  <si>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</si>
  <si>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</si>
  <si>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</si>
  <si>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</si>
  <si>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</si>
  <si>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</si>
  <si>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</si>
  <si>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</si>
  <si>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</si>
  <si>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</si>
  <si>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</si>
  <si>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</si>
  <si>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</si>
  <si>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</si>
  <si>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</si>
  <si>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</si>
  <si>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</si>
  <si>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</si>
  <si>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</si>
  <si>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</si>
  <si>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</si>
  <si>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</si>
  <si>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</si>
  <si>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</si>
  <si>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</si>
  <si>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</si>
  <si>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</si>
  <si>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</si>
  <si>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</si>
  <si>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</si>
  <si>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</si>
  <si>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</si>
  <si>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</si>
  <si>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</si>
  <si>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</si>
  <si>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</si>
  <si>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</si>
  <si>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</si>
  <si>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</si>
  <si>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</si>
  <si>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</si>
  <si>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</si>
  <si>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</si>
  <si>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</si>
  <si>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</si>
  <si>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</si>
  <si>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</si>
  <si>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</si>
  <si>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</si>
  <si>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</si>
  <si>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</si>
  <si>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</si>
  <si>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</si>
  <si>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</si>
  <si>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</si>
  <si>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</si>
  <si>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</si>
  <si>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</si>
  <si>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</si>
  <si>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</si>
  <si>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</si>
  <si>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</si>
  <si>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</si>
  <si>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</si>
  <si>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</si>
  <si>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</si>
  <si>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</si>
  <si>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</si>
  <si>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</si>
  <si>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</si>
  <si>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</si>
  <si>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</si>
  <si>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</si>
  <si>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</si>
  <si>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</si>
  <si>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</si>
  <si>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</si>
  <si>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</si>
  <si>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</si>
  <si>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</si>
  <si>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</si>
  <si>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</si>
  <si>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</si>
  <si>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</si>
  <si>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</si>
  <si>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</si>
  <si>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</si>
  <si>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</si>
  <si>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</si>
  <si>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</si>
  <si>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</si>
  <si>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</si>
  <si>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</si>
  <si>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</si>
  <si>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</si>
  <si>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</si>
  <si>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</si>
  <si>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</si>
  <si>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</si>
  <si>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</si>
  <si>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</si>
  <si>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</si>
  <si>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</si>
  <si>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</si>
  <si>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</si>
  <si>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</si>
  <si>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</si>
  <si>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</si>
  <si>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</si>
  <si>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</si>
  <si>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</si>
  <si>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</si>
  <si>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</si>
  <si>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</si>
  <si>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</si>
  <si>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</si>
  <si>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</si>
  <si>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</si>
  <si>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</si>
  <si>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</si>
  <si>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</si>
  <si>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</si>
  <si>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</si>
  <si>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</si>
  <si>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</si>
  <si>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</si>
  <si>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</si>
  <si>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</si>
  <si>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</si>
  <si>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</si>
  <si>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</si>
  <si>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</si>
  <si>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</si>
  <si>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</si>
  <si>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</si>
  <si>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</si>
  <si>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</si>
  <si>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</si>
  <si>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</si>
  <si>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</si>
  <si>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</si>
  <si>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</si>
  <si>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</si>
  <si>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</si>
  <si>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</si>
  <si>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</si>
  <si>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</si>
  <si>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</si>
  <si>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</si>
  <si>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</si>
  <si>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</si>
  <si>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</si>
  <si>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</si>
  <si>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</si>
  <si>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</si>
  <si>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</si>
  <si>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</si>
  <si>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</si>
  <si>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</si>
  <si>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</si>
  <si>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</si>
  <si>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</si>
  <si>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</si>
  <si>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</si>
  <si>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</si>
  <si>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</si>
  <si>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</si>
  <si>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</si>
  <si>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</si>
  <si>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</si>
  <si>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</si>
  <si>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</si>
  <si>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</si>
  <si>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</si>
  <si>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</si>
  <si>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</si>
  <si>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</si>
  <si>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</si>
  <si>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</si>
  <si>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</si>
  <si>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</si>
  <si>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</si>
  <si>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</si>
  <si>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</si>
  <si>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</si>
  <si>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</si>
  <si>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</si>
  <si>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</si>
  <si>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</si>
  <si>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</si>
  <si>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</si>
  <si>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</si>
  <si>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</si>
  <si>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</si>
  <si>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</si>
  <si>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</si>
  <si>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</si>
  <si>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</si>
  <si>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</si>
  <si>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</si>
  <si>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</si>
  <si>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</si>
  <si>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</si>
  <si>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</si>
  <si>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</si>
  <si>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</si>
  <si>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</si>
  <si>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</si>
  <si>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</si>
  <si>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</si>
  <si>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</si>
  <si>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</si>
  <si>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</si>
  <si>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</si>
  <si>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</si>
  <si>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</si>
  <si>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</si>
  <si>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</si>
  <si>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</si>
  <si>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</si>
  <si>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</si>
  <si>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</si>
  <si>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</si>
  <si>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</si>
  <si>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</si>
  <si>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</si>
  <si>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</si>
  <si>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</si>
  <si>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</si>
  <si>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</si>
  <si>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</si>
  <si>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</si>
  <si>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</si>
  <si>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</si>
  <si>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</si>
  <si>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</si>
  <si>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</si>
  <si>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</si>
  <si>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</si>
  <si>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</si>
  <si>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</si>
  <si>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</si>
  <si>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</si>
  <si>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</si>
  <si>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</si>
  <si>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</si>
  <si>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</si>
  <si>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</si>
  <si>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</si>
  <si>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</si>
  <si>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</si>
  <si>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</si>
  <si>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</si>
  <si>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</si>
  <si>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</si>
  <si>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</si>
  <si>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</si>
  <si>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</si>
  <si>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</si>
  <si>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</si>
  <si>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</si>
  <si>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</si>
  <si>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</si>
  <si>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</si>
  <si>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</si>
  <si>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</si>
  <si>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</si>
  <si>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</si>
  <si>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</si>
  <si>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</si>
  <si>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</si>
  <si>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</si>
  <si>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</si>
  <si>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</si>
  <si>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</si>
  <si>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</si>
  <si>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</si>
  <si>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</si>
  <si>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</si>
  <si>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</si>
  <si>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</si>
  <si>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</si>
  <si>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</si>
  <si>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</si>
  <si>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</si>
  <si>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</si>
  <si>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</si>
  <si>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</si>
  <si>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</si>
  <si>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</si>
  <si>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</si>
  <si>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</si>
  <si>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</si>
  <si>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</si>
  <si>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</si>
  <si>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</si>
  <si>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</si>
  <si>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</si>
  <si>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</si>
  <si>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</si>
  <si>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</si>
  <si>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</si>
  <si>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</si>
  <si>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</si>
  <si>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</si>
  <si>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</si>
  <si>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</si>
  <si>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</si>
  <si>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</si>
  <si>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</si>
  <si>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</si>
  <si>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</si>
  <si>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</si>
  <si>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</si>
  <si>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</si>
  <si>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</si>
  <si>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</si>
  <si>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</si>
  <si>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</si>
  <si>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</si>
  <si>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</si>
  <si>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</si>
  <si>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</si>
  <si>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</si>
  <si>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</si>
  <si>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</si>
  <si>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</si>
  <si>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</si>
  <si>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</si>
  <si>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</si>
  <si>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</si>
  <si>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</si>
  <si>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</si>
  <si>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</si>
  <si>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</si>
  <si>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</si>
  <si>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</si>
  <si>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</si>
  <si>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</si>
  <si>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</si>
  <si>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</si>
  <si>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</si>
  <si>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</si>
  <si>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</si>
  <si>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</si>
  <si>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</si>
  <si>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</si>
  <si>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</si>
  <si>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</si>
  <si>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</si>
  <si>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</si>
  <si>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</si>
  <si>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</si>
  <si>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</si>
  <si>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</si>
  <si>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</si>
  <si>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</si>
  <si>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</si>
  <si>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</si>
  <si>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</si>
  <si>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</si>
  <si>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</si>
  <si>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</si>
  <si>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</si>
  <si>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</si>
  <si>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</si>
  <si>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</si>
  <si>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</si>
  <si>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</si>
  <si>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</si>
  <si>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</si>
  <si>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</si>
  <si>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</si>
  <si>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</si>
  <si>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</si>
  <si>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</si>
  <si>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</si>
  <si>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</si>
  <si>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</si>
  <si>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</si>
  <si>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</si>
  <si>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</si>
  <si>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</si>
  <si>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</si>
  <si>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</si>
  <si>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</si>
  <si>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</si>
  <si>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</si>
  <si>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</si>
  <si>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</si>
  <si>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</si>
  <si>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</si>
  <si>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</si>
  <si>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</si>
  <si>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</si>
  <si>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</si>
  <si>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</si>
  <si>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</si>
  <si>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</si>
  <si>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</si>
  <si>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</si>
  <si>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</si>
  <si>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</si>
  <si>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</si>
  <si>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</si>
  <si>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</si>
  <si>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</si>
  <si>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</si>
  <si>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</si>
  <si>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</si>
  <si>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</si>
  <si>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</si>
  <si>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</si>
  <si>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</si>
  <si>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</si>
  <si>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</si>
  <si>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</si>
  <si>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</si>
  <si>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</si>
  <si>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</si>
  <si>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</si>
  <si>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</si>
  <si>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</si>
  <si>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</si>
  <si>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</si>
  <si>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</si>
  <si>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</si>
  <si>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</si>
  <si>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</si>
  <si>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</si>
  <si>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</si>
  <si>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</si>
  <si>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</si>
  <si>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</si>
  <si>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</si>
  <si>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</si>
  <si>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</si>
  <si>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</si>
  <si>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</si>
  <si>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</si>
  <si>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</si>
  <si>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</si>
  <si>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</si>
  <si>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</si>
  <si>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</si>
  <si>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</si>
  <si>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</si>
  <si>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</si>
  <si>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</si>
  <si>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</si>
  <si>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</si>
  <si>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</si>
  <si>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</si>
  <si>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</si>
  <si>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</si>
  <si>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</si>
  <si>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</si>
  <si>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</si>
  <si>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</si>
  <si>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</si>
  <si>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</si>
  <si>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</si>
  <si>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</si>
  <si>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</si>
  <si>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</si>
  <si>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</si>
  <si>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</si>
  <si>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</si>
  <si>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</si>
  <si>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</si>
  <si>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</si>
  <si>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</si>
  <si>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</si>
  <si>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</si>
  <si>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</si>
  <si>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</si>
  <si>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</si>
  <si>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</si>
  <si>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</si>
  <si>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</si>
  <si>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</si>
  <si>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</si>
  <si>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</si>
  <si>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</si>
  <si>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</si>
  <si>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</si>
  <si>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</si>
  <si>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</si>
  <si>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</si>
  <si>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</si>
  <si>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</si>
  <si>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</si>
  <si>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</si>
  <si>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</si>
  <si>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</si>
  <si>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</si>
  <si>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</si>
  <si>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</si>
  <si>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</si>
  <si>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</si>
  <si>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</si>
  <si>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</si>
  <si>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</si>
  <si>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</si>
  <si>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</si>
  <si>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</si>
  <si>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</si>
  <si>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</si>
  <si>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</si>
  <si>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</si>
  <si>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</si>
  <si>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</si>
  <si>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</si>
  <si>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</si>
  <si>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</si>
  <si>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</si>
  <si>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</si>
  <si>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</si>
  <si>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</si>
  <si>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</si>
  <si>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</si>
  <si>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</si>
  <si>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</si>
  <si>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</si>
  <si>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</si>
  <si>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</si>
  <si>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</si>
  <si>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</si>
  <si>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</si>
  <si>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</si>
  <si>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</si>
  <si>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</si>
  <si>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</si>
  <si>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</si>
  <si>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</si>
  <si>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</si>
  <si>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</si>
  <si>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</si>
  <si>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</si>
  <si>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</si>
  <si>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</si>
  <si>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</si>
  <si>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</si>
  <si>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</si>
  <si>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</si>
  <si>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</si>
  <si>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</si>
  <si>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</si>
  <si>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</si>
  <si>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</si>
  <si>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</si>
  <si>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</si>
  <si>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</si>
  <si>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</si>
  <si>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</si>
  <si>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</si>
  <si>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</si>
  <si>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</si>
  <si>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</si>
  <si>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</si>
  <si>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</si>
  <si>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</si>
  <si>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</si>
  <si>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</si>
  <si>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</si>
  <si>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</si>
  <si>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</si>
  <si>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</si>
  <si>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</si>
  <si>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</si>
  <si>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</si>
  <si>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</si>
  <si>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</si>
  <si>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</si>
  <si>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</si>
  <si>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</si>
  <si>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</si>
  <si>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</si>
  <si>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</si>
  <si>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</si>
  <si>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</si>
  <si>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</si>
  <si>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</si>
  <si>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</si>
  <si>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</si>
  <si>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</si>
  <si>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</si>
  <si>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</si>
  <si>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</si>
  <si>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</si>
  <si>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</si>
  <si>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</si>
  <si>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</si>
  <si>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</si>
  <si>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</si>
  <si>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</si>
  <si>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</si>
  <si>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</si>
  <si>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</si>
  <si>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</si>
  <si>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</si>
  <si>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</si>
  <si>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</si>
  <si>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</si>
  <si>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</si>
  <si>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</si>
  <si>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</si>
  <si>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</si>
  <si>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</si>
  <si>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</si>
  <si>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</si>
  <si>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</si>
  <si>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</si>
  <si>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</si>
  <si>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</si>
  <si>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</si>
  <si>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</si>
  <si>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</si>
  <si>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</si>
  <si>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</si>
  <si>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</si>
  <si>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</si>
  <si>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</si>
  <si>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</si>
  <si>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</si>
  <si>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</si>
  <si>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</si>
  <si>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</si>
  <si>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</si>
  <si>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</si>
  <si>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</si>
  <si>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</si>
  <si>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</si>
  <si>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</si>
  <si>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</si>
  <si>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</si>
  <si>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</si>
  <si>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</si>
  <si>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</si>
  <si>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</si>
  <si>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</si>
  <si>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</si>
  <si>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</si>
  <si>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</si>
  <si>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</si>
  <si>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</si>
  <si>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</si>
  <si>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</si>
  <si>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</si>
  <si>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</si>
  <si>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</si>
  <si>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</si>
  <si>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</si>
  <si>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</si>
  <si>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</si>
  <si>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</si>
  <si>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</si>
  <si>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</si>
  <si>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</si>
  <si>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</si>
  <si>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</si>
  <si>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</si>
  <si>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</si>
  <si>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</si>
  <si>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</si>
  <si>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</si>
  <si>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</si>
  <si>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</si>
  <si>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</si>
  <si>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</si>
  <si>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</si>
  <si>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</si>
  <si>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</si>
  <si>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</si>
  <si>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</si>
  <si>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</si>
  <si>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</si>
  <si>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</si>
  <si>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</si>
  <si>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</si>
  <si>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</si>
  <si>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</si>
  <si>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</si>
  <si>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</si>
  <si>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</si>
  <si>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</si>
  <si>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</si>
  <si>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</si>
  <si>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</si>
  <si>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</si>
  <si>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</si>
  <si>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</si>
  <si>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</si>
  <si>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</si>
  <si>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</si>
  <si>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</si>
  <si>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</si>
  <si>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</si>
  <si>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</si>
  <si>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</si>
  <si>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</si>
  <si>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</si>
  <si>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</si>
  <si>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</si>
  <si>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</si>
  <si>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</si>
  <si>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</si>
  <si>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</si>
  <si>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</si>
  <si>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</si>
  <si>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</si>
  <si>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</si>
  <si>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</si>
  <si>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</si>
  <si>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</si>
  <si>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</si>
  <si>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</si>
  <si>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</si>
  <si>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</si>
  <si>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</si>
  <si>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</si>
  <si>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</si>
  <si>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</si>
  <si>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</si>
  <si>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</si>
  <si>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</si>
  <si>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</si>
  <si>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</si>
  <si>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</si>
  <si>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</si>
  <si>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</si>
  <si>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</si>
  <si>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</si>
  <si>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</si>
  <si>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</si>
  <si>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</si>
  <si>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</si>
  <si>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</si>
  <si>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</si>
  <si>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</si>
  <si>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</si>
  <si>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</si>
  <si>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</si>
  <si>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</si>
  <si>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</si>
  <si>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</si>
  <si>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</si>
  <si>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</si>
  <si>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</si>
  <si>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</si>
  <si>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</si>
  <si>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</si>
  <si>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</si>
  <si>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</si>
  <si>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</si>
  <si>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</si>
  <si>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</si>
  <si>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</si>
  <si>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</si>
  <si>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</si>
  <si>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</si>
  <si>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</si>
  <si>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</si>
  <si>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</si>
  <si>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</si>
  <si>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</si>
  <si>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</si>
  <si>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</si>
  <si>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</si>
  <si>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</si>
  <si>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</si>
  <si>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</si>
  <si>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</si>
  <si>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</si>
  <si>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</si>
  <si>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</si>
  <si>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</si>
  <si>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</si>
  <si>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</si>
  <si>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</si>
  <si>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</si>
  <si>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</si>
  <si>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</si>
  <si>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</si>
  <si>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</si>
  <si>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</si>
  <si>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</si>
  <si>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</si>
  <si>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</si>
  <si>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</si>
  <si>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</si>
  <si>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</si>
  <si>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</si>
  <si>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</si>
  <si>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</si>
  <si>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</si>
  <si>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</si>
  <si>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</si>
  <si>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</si>
  <si>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</si>
  <si>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</si>
  <si>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</si>
  <si>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</si>
  <si>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</si>
  <si>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</si>
  <si>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</si>
  <si>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</si>
  <si>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</si>
  <si>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</si>
  <si>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</si>
  <si>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</si>
  <si>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</si>
  <si>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</si>
  <si>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</si>
  <si>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</si>
  <si>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</si>
  <si>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</si>
  <si>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</si>
  <si>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</si>
  <si>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</si>
  <si>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</si>
  <si>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</si>
  <si>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</si>
  <si>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</si>
  <si>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</si>
  <si>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</si>
  <si>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</si>
  <si>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</si>
  <si>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</si>
  <si>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</si>
  <si>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</si>
  <si>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</si>
  <si>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</si>
  <si>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</si>
  <si>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</si>
  <si>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</si>
  <si>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</si>
  <si>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</si>
  <si>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</si>
  <si>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</si>
  <si>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</si>
  <si>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</si>
  <si>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</si>
  <si>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</si>
  <si>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</si>
  <si>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</si>
  <si>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</si>
  <si>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</si>
  <si>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</si>
  <si>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</si>
  <si>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</si>
  <si>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</si>
  <si>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</si>
  <si>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</si>
  <si>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</si>
  <si>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</si>
  <si>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</si>
  <si>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</si>
  <si>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</si>
  <si>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</si>
  <si>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</si>
  <si>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</si>
  <si>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</si>
  <si>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</si>
  <si>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</si>
  <si>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</si>
  <si>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</si>
  <si>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</si>
  <si>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</si>
  <si>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</si>
  <si>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</si>
  <si>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</si>
  <si>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</si>
  <si>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</si>
  <si>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</si>
  <si>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</si>
  <si>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</si>
  <si>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</si>
  <si>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</si>
  <si>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</si>
  <si>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</si>
  <si>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</si>
  <si>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</si>
  <si>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</si>
  <si>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</si>
  <si>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</si>
  <si>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</si>
  <si>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</si>
  <si>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</si>
  <si>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</si>
  <si>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</si>
  <si>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</si>
  <si>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</si>
  <si>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</si>
  <si>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</si>
  <si>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</si>
  <si>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</si>
  <si>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</si>
  <si>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</si>
  <si>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</si>
  <si>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</si>
  <si>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</si>
  <si>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</si>
  <si>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</si>
  <si>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</si>
  <si>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</si>
  <si>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</si>
  <si>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</si>
  <si>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</si>
  <si>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</si>
  <si>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</si>
  <si>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</si>
  <si>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</si>
  <si>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</si>
  <si>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</si>
  <si>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</si>
  <si>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</si>
  <si>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</si>
  <si>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</si>
  <si>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</si>
  <si>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</si>
  <si>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</si>
  <si>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</si>
  <si>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</si>
  <si>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</si>
  <si>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</si>
  <si>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</si>
  <si>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</si>
  <si>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</si>
  <si>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</si>
  <si>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</si>
  <si>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</si>
  <si>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</si>
  <si>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</si>
  <si>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</si>
  <si>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</si>
  <si>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</si>
  <si>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</si>
  <si>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</si>
  <si>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</si>
  <si>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</si>
  <si>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</si>
  <si>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</si>
  <si>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</si>
  <si>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</si>
  <si>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</si>
  <si>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</si>
  <si>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</si>
  <si>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</si>
  <si>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</si>
  <si>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</si>
  <si>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</si>
  <si>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</si>
  <si>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</si>
  <si>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</si>
  <si>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</si>
  <si>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</si>
  <si>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</si>
  <si>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</si>
  <si>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</si>
  <si>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</si>
  <si>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</si>
  <si>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</si>
  <si>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</si>
  <si>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</si>
  <si>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</si>
  <si>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</si>
  <si>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</si>
  <si>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</si>
  <si>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</si>
  <si>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</si>
  <si>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</si>
  <si>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</si>
  <si>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</si>
  <si>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</si>
  <si>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</si>
  <si>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</si>
  <si>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</si>
  <si>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</si>
  <si>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</si>
  <si>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</si>
  <si>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</si>
  <si>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</si>
  <si>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</si>
  <si>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</si>
  <si>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</si>
  <si>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</si>
  <si>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</si>
  <si>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</si>
  <si>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</si>
  <si>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</si>
  <si>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</si>
  <si>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</si>
  <si>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</si>
  <si>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</si>
  <si>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</si>
  <si>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</si>
  <si>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</si>
  <si>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</si>
  <si>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</si>
  <si>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</si>
  <si>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</si>
  <si>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</si>
  <si>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</si>
  <si>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</si>
  <si>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</si>
  <si>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</si>
  <si>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</si>
  <si>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</si>
  <si>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</si>
  <si>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</si>
  <si>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</si>
  <si>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</si>
  <si>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</si>
  <si>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</si>
  <si>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</si>
  <si>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</si>
  <si>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</si>
  <si>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</si>
  <si>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</si>
  <si>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</si>
  <si>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</si>
  <si>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</si>
  <si>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</si>
  <si>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</si>
  <si>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</si>
  <si>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</si>
  <si>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</si>
  <si>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</si>
  <si>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</si>
  <si>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</si>
  <si>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</si>
  <si>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</si>
  <si>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</si>
  <si>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</si>
  <si>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</si>
  <si>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</si>
  <si>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</si>
  <si>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</si>
  <si>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</si>
  <si>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</si>
  <si>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</si>
  <si>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</si>
  <si>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</si>
  <si>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</si>
  <si>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</si>
  <si>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</si>
  <si>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</si>
  <si>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</si>
  <si>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</si>
  <si>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</si>
  <si>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</si>
  <si>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</si>
  <si>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</si>
  <si>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</si>
  <si>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</si>
  <si>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</si>
  <si>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</si>
  <si>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</si>
  <si>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</si>
  <si>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</si>
  <si>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</si>
  <si>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</si>
  <si>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</si>
  <si>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</si>
  <si>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</si>
  <si>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</si>
  <si>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</si>
  <si>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</si>
  <si>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</si>
  <si>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</si>
  <si>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</si>
  <si>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</si>
  <si>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</si>
  <si>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</si>
  <si>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</si>
  <si>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</si>
  <si>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</si>
  <si>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</si>
  <si>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</si>
  <si>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</si>
  <si>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</si>
  <si>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</si>
  <si>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</si>
  <si>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</si>
  <si>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</si>
  <si>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</si>
  <si>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</si>
  <si>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</si>
  <si>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</si>
  <si>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</si>
  <si>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</si>
  <si>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</si>
  <si>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</si>
  <si>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</si>
  <si>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</si>
  <si>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</si>
  <si>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</si>
  <si>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</si>
  <si>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</si>
  <si>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</si>
  <si>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</si>
  <si>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</si>
  <si>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</si>
  <si>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</si>
  <si>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</si>
  <si>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</si>
  <si>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</si>
  <si>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</si>
  <si>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</si>
  <si>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</si>
  <si>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</si>
  <si>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</si>
  <si>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</si>
  <si>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</si>
  <si>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</si>
  <si>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</si>
  <si>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</si>
  <si>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</si>
  <si>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</si>
  <si>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</si>
  <si>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</si>
  <si>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</si>
  <si>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</si>
  <si>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</si>
  <si>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</si>
  <si>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</si>
  <si>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</si>
  <si>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</si>
  <si>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</si>
  <si>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</si>
  <si>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</si>
  <si>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</si>
  <si>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</si>
  <si>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</si>
  <si>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</si>
  <si>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</si>
  <si>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</si>
  <si>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</si>
  <si>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</si>
  <si>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</si>
  <si>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</si>
  <si>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</si>
  <si>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</si>
  <si>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</si>
  <si>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</si>
  <si>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</si>
  <si>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</si>
  <si>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</si>
  <si>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</si>
  <si>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</si>
  <si>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</si>
  <si>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</si>
  <si>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</si>
  <si>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</si>
  <si>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</si>
  <si>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</si>
  <si>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</si>
  <si>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</si>
  <si>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</si>
  <si>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</si>
  <si>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</si>
  <si>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</si>
  <si>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</si>
  <si>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</si>
  <si>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</si>
  <si>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</si>
  <si>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</si>
  <si>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</si>
  <si>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</si>
  <si>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</si>
  <si>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</si>
  <si>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</si>
  <si>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</si>
  <si>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</si>
  <si>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</si>
  <si>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</si>
  <si>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</si>
  <si>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</si>
  <si>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</si>
  <si>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</si>
  <si>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</si>
  <si>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</si>
  <si>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</si>
  <si>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</si>
  <si>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</si>
  <si>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</si>
  <si>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</si>
  <si>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</si>
  <si>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</si>
  <si>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</si>
  <si>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</si>
  <si>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</si>
  <si>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</si>
  <si>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</si>
  <si>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</si>
  <si>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</si>
  <si>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</si>
  <si>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</si>
  <si>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</si>
  <si>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</si>
  <si>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</si>
  <si>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</si>
  <si>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</si>
  <si>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</si>
  <si>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</si>
  <si>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</si>
  <si>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</si>
  <si>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</si>
  <si>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</si>
  <si>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</si>
  <si>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</si>
  <si>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</si>
  <si>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</si>
  <si>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</si>
  <si>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</si>
  <si>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</si>
  <si>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</si>
  <si>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</si>
  <si>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</si>
  <si>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</si>
  <si>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</si>
  <si>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</si>
  <si>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</si>
  <si>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</si>
  <si>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</si>
  <si>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</si>
  <si>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</si>
  <si>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</si>
  <si>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</si>
  <si>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</si>
  <si>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</si>
  <si>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</si>
  <si>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</si>
  <si>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</si>
  <si>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</si>
  <si>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</si>
  <si>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</si>
  <si>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</si>
  <si>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</si>
  <si>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</si>
  <si>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</si>
  <si>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</si>
  <si>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</si>
  <si>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</si>
  <si>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</si>
  <si>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</si>
  <si>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</si>
  <si>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</si>
  <si>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</si>
  <si>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</si>
  <si>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</si>
  <si>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</si>
  <si>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</si>
  <si>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</si>
  <si>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</si>
  <si>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</si>
  <si>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</si>
  <si>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</si>
  <si>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</si>
  <si>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</si>
  <si>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</si>
  <si>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</si>
  <si>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</si>
  <si>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</si>
  <si>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</si>
  <si>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</si>
  <si>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</si>
  <si>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</si>
  <si>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</si>
  <si>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</si>
  <si>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</si>
  <si>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</si>
  <si>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</si>
  <si>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</si>
  <si>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</si>
  <si>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</si>
  <si>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</si>
  <si>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</si>
  <si>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</si>
  <si>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</si>
  <si>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</si>
  <si>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</si>
  <si>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</si>
  <si>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</si>
  <si>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</si>
  <si>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</si>
  <si>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</si>
  <si>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</si>
  <si>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</si>
  <si>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</si>
  <si>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</si>
  <si>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</si>
  <si>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</si>
  <si>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</si>
  <si>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</si>
  <si>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</si>
  <si>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</si>
  <si>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</si>
  <si>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</si>
  <si>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</si>
  <si>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</si>
  <si>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</si>
  <si>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</si>
  <si>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</si>
  <si>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</si>
  <si>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</si>
  <si>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</si>
  <si>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</si>
  <si>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</si>
  <si>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</si>
  <si>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</si>
  <si>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</si>
  <si>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</si>
  <si>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</si>
  <si>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</si>
  <si>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</si>
  <si>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</si>
  <si>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</si>
  <si>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</si>
  <si>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</si>
  <si>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</si>
  <si>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</si>
  <si>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</si>
  <si>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</si>
  <si>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</si>
  <si>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</si>
  <si>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</si>
  <si>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</si>
  <si>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</si>
  <si>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</si>
  <si>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</si>
  <si>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</si>
  <si>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</si>
  <si>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</si>
  <si>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</si>
  <si>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</si>
  <si>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</si>
  <si>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</si>
  <si>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</si>
  <si>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</si>
  <si>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</si>
  <si>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</si>
  <si>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</si>
  <si>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</si>
  <si>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</si>
  <si>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</si>
  <si>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</si>
  <si>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</si>
  <si>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</si>
  <si>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</si>
  <si>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</si>
  <si>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</si>
  <si>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</si>
  <si>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</si>
  <si>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</si>
  <si>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</si>
  <si>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</si>
  <si>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</si>
  <si>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</si>
  <si>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</si>
  <si>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</si>
  <si>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</si>
  <si>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</si>
  <si>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</si>
  <si>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</si>
  <si>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</si>
  <si>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</si>
  <si>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</si>
  <si>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</si>
  <si>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</si>
  <si>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</si>
  <si>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</si>
  <si>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</si>
  <si>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</si>
  <si>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</si>
  <si>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</si>
  <si>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</si>
  <si>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</si>
  <si>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</si>
  <si>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</si>
  <si>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</si>
  <si>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</si>
  <si>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</si>
  <si>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</si>
  <si>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</si>
  <si>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</si>
  <si>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</si>
  <si>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</si>
  <si>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</si>
  <si>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</si>
  <si>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</si>
  <si>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</si>
  <si>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</si>
  <si>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</si>
  <si>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</si>
  <si>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</si>
  <si>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</si>
  <si>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</si>
  <si>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</si>
  <si>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</si>
  <si>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</si>
  <si>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</si>
  <si>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</si>
  <si>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</si>
  <si>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</si>
  <si>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</si>
  <si>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</si>
  <si>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</si>
  <si>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</si>
  <si>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</si>
  <si>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</si>
  <si>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</si>
  <si>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</si>
  <si>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</si>
  <si>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</si>
  <si>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</si>
  <si>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</si>
  <si>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</si>
  <si>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</si>
  <si>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</si>
  <si>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</si>
  <si>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</si>
  <si>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</si>
  <si>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</si>
  <si>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</si>
  <si>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</si>
  <si>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</si>
  <si>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</si>
  <si>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</si>
  <si>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</si>
  <si>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</si>
  <si>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</si>
  <si>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</si>
  <si>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</si>
  <si>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</si>
  <si>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</si>
  <si>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</si>
  <si>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</si>
  <si>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</si>
  <si>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</si>
  <si>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</si>
  <si>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</si>
  <si>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</si>
  <si>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</si>
  <si>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</si>
  <si>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</si>
  <si>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</si>
  <si>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</si>
  <si>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</si>
  <si>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</si>
  <si>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</si>
  <si>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</si>
  <si>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</si>
  <si>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</si>
  <si>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</si>
  <si>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</si>
  <si>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</si>
  <si>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</si>
  <si>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</si>
  <si>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</si>
  <si>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</si>
  <si>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</si>
  <si>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</si>
  <si>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</si>
  <si>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</si>
  <si>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</si>
  <si>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</si>
  <si>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</si>
  <si>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</si>
  <si>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</si>
  <si>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</si>
  <si>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</si>
  <si>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</si>
  <si>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</si>
  <si>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</si>
  <si>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</si>
  <si>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</si>
  <si>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</si>
  <si>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</si>
  <si>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</si>
  <si>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</si>
  <si>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</si>
  <si>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</si>
  <si>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</si>
  <si>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</si>
  <si>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</si>
  <si>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</si>
  <si>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</si>
  <si>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</si>
  <si>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</si>
  <si>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</si>
  <si>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</si>
  <si>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</si>
  <si>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</si>
  <si>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</si>
  <si>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</si>
  <si>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</si>
  <si>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</si>
  <si>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</si>
  <si>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</si>
  <si>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</si>
  <si>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</si>
  <si>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</si>
  <si>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</si>
  <si>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</si>
  <si>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</si>
  <si>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</si>
  <si>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</si>
  <si>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</si>
  <si>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1,5 y 2 SMMLV</t>
  </si>
  <si>
    <t>Entre 3 y 3,5 SMMLV</t>
  </si>
  <si>
    <t>Entre 2,5 y 3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</si>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</sst>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9" t="s">
        <v>2535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2"/>
      <c r="N6" s="2"/>
      <c r="O6" s="2"/>
      <c r="P6" s="2"/>
      <c r="Q6" s="2"/>
    </row>
    <row r="7" spans="1:17" ht="28.5" x14ac:dyDescent="0.25">
      <c r="A7" s="1"/>
      <c r="B7" s="340" t="str">
        <f>+A9</f>
        <v>CORDOBA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2"/>
      <c r="N7" s="2"/>
      <c r="O7" s="2"/>
      <c r="P7" s="2"/>
      <c r="Q7" s="2"/>
    </row>
    <row r="8" spans="1:17" ht="18.75" x14ac:dyDescent="0.25">
      <c r="A8" s="1"/>
      <c r="B8" s="341" t="s">
        <v>2186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2"/>
      <c r="N8" s="2"/>
      <c r="O8" s="2"/>
      <c r="P8" s="2"/>
      <c r="Q8" s="2"/>
    </row>
    <row r="9" spans="1:17" ht="15.75" x14ac:dyDescent="0.25">
      <c r="A9" s="2" t="s">
        <v>90</v>
      </c>
      <c r="B9" s="2">
        <v>23</v>
      </c>
      <c r="C9" s="2" t="s">
        <v>90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23</v>
      </c>
      <c r="B11" s="4"/>
      <c r="C11" s="7" t="str">
        <f>+C9</f>
        <v>CORDOBA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33" t="str">
        <f>+A9</f>
        <v>CORDOBA</v>
      </c>
      <c r="H13" s="336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4"/>
      <c r="H14" s="337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5"/>
      <c r="H15" s="338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31" t="s">
        <v>6</v>
      </c>
      <c r="B16" s="332"/>
      <c r="C16" s="332"/>
      <c r="D16" s="332"/>
      <c r="E16" s="332"/>
      <c r="F16" s="284"/>
      <c r="G16" s="78">
        <f>+G17+G18</f>
        <v>42653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42" t="s">
        <v>7</v>
      </c>
      <c r="B17" s="343"/>
      <c r="C17" s="343"/>
      <c r="D17" s="343"/>
      <c r="E17" s="343"/>
      <c r="F17" s="344"/>
      <c r="G17" s="197">
        <f>+M49</f>
        <v>41709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5" t="s">
        <v>8</v>
      </c>
      <c r="B18" s="346"/>
      <c r="C18" s="346"/>
      <c r="D18" s="346"/>
      <c r="E18" s="346"/>
      <c r="F18" s="286"/>
      <c r="G18" s="199">
        <f>+M50</f>
        <v>944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42" t="s">
        <v>2197</v>
      </c>
      <c r="B19" s="343"/>
      <c r="C19" s="343"/>
      <c r="D19" s="343"/>
      <c r="E19" s="343"/>
      <c r="F19" s="347"/>
      <c r="G19" s="41">
        <f>+M27</f>
        <v>0.26678734536708926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8"/>
      <c r="C20" s="348"/>
      <c r="D20" s="348"/>
      <c r="E20" s="348"/>
      <c r="F20" s="290"/>
      <c r="G20" s="42">
        <f>+N35</f>
        <v>0.28448586581535451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0.19109032287362063</v>
      </c>
      <c r="D27" s="150">
        <v>0.20867722004239389</v>
      </c>
      <c r="E27" s="150">
        <v>0.23293737124814692</v>
      </c>
      <c r="F27" s="150">
        <v>0.24493273542600896</v>
      </c>
      <c r="G27" s="150">
        <v>0.23769961502245168</v>
      </c>
      <c r="H27" s="151">
        <v>0.24339631103166823</v>
      </c>
      <c r="I27" s="151">
        <v>0.25268290182661568</v>
      </c>
      <c r="J27" s="152">
        <v>0.25189629942040653</v>
      </c>
      <c r="K27" s="151">
        <v>0.25285856167872056</v>
      </c>
      <c r="L27" s="151">
        <v>0.26341562816406322</v>
      </c>
      <c r="M27" s="158">
        <v>0.26678734536708926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25" t="s">
        <v>12</v>
      </c>
      <c r="B35" s="326"/>
      <c r="C35" s="57">
        <v>19368</v>
      </c>
      <c r="D35" s="58">
        <v>5520</v>
      </c>
      <c r="E35" s="59">
        <v>0.28500619578686492</v>
      </c>
      <c r="F35" s="57">
        <v>18327</v>
      </c>
      <c r="G35" s="58">
        <v>4852</v>
      </c>
      <c r="H35" s="59">
        <v>0.26474600316472963</v>
      </c>
      <c r="I35" s="57">
        <v>18816</v>
      </c>
      <c r="J35" s="58">
        <v>5403</v>
      </c>
      <c r="K35" s="59">
        <v>0.28714923469387754</v>
      </c>
      <c r="L35" s="57">
        <v>19421</v>
      </c>
      <c r="M35" s="58">
        <v>5525</v>
      </c>
      <c r="N35" s="59">
        <v>0.28448586581535451</v>
      </c>
      <c r="O35" s="2"/>
      <c r="P35" s="2"/>
      <c r="Q35" s="2"/>
    </row>
    <row r="36" spans="1:17" ht="19.5" thickBot="1" x14ac:dyDescent="0.3">
      <c r="A36" s="327" t="s">
        <v>13</v>
      </c>
      <c r="B36" s="32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16580</v>
      </c>
      <c r="D42" s="68">
        <v>18156</v>
      </c>
      <c r="E42" s="68">
        <v>20395</v>
      </c>
      <c r="F42" s="68">
        <v>21199</v>
      </c>
      <c r="G42" s="68">
        <v>19420</v>
      </c>
      <c r="H42" s="69">
        <v>18794</v>
      </c>
      <c r="I42" s="69">
        <v>21308</v>
      </c>
      <c r="J42" s="70">
        <v>22710</v>
      </c>
      <c r="K42" s="70">
        <v>21604</v>
      </c>
      <c r="L42" s="70">
        <v>22604</v>
      </c>
      <c r="M42" s="71">
        <v>24428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13760</v>
      </c>
      <c r="D43" s="17">
        <v>14999</v>
      </c>
      <c r="E43" s="17">
        <v>16524</v>
      </c>
      <c r="F43" s="17">
        <v>17784</v>
      </c>
      <c r="G43" s="17">
        <v>18799</v>
      </c>
      <c r="H43" s="18">
        <v>20005</v>
      </c>
      <c r="I43" s="18">
        <v>19764</v>
      </c>
      <c r="J43" s="43">
        <v>18335</v>
      </c>
      <c r="K43" s="43">
        <v>19392</v>
      </c>
      <c r="L43" s="43">
        <v>19802</v>
      </c>
      <c r="M43" s="72">
        <v>18225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30340</v>
      </c>
      <c r="D44" s="74">
        <f t="shared" ref="D44:K44" si="0">+SUM(D42:D43)</f>
        <v>33155</v>
      </c>
      <c r="E44" s="74">
        <f t="shared" si="0"/>
        <v>36919</v>
      </c>
      <c r="F44" s="74">
        <f t="shared" si="0"/>
        <v>38983</v>
      </c>
      <c r="G44" s="74">
        <f t="shared" si="0"/>
        <v>38219</v>
      </c>
      <c r="H44" s="75">
        <f t="shared" si="0"/>
        <v>38799</v>
      </c>
      <c r="I44" s="75">
        <f t="shared" si="0"/>
        <v>41072</v>
      </c>
      <c r="J44" s="76">
        <f t="shared" ref="J44" si="1">+SUM(J42:J43)</f>
        <v>41045</v>
      </c>
      <c r="K44" s="76">
        <f t="shared" si="0"/>
        <v>40996</v>
      </c>
      <c r="L44" s="76">
        <f>+SUM(L42:L43)</f>
        <v>42406</v>
      </c>
      <c r="M44" s="77">
        <f>+SUM(M42:M43)</f>
        <v>42653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29456</v>
      </c>
      <c r="D49" s="68">
        <f t="shared" ref="D49:M49" si="2">+SUM(D56:D58)</f>
        <v>32389</v>
      </c>
      <c r="E49" s="68">
        <f t="shared" si="2"/>
        <v>36297</v>
      </c>
      <c r="F49" s="68">
        <f t="shared" si="2"/>
        <v>38234</v>
      </c>
      <c r="G49" s="68">
        <f t="shared" si="2"/>
        <v>37108</v>
      </c>
      <c r="H49" s="69">
        <f t="shared" si="2"/>
        <v>37991</v>
      </c>
      <c r="I49" s="69">
        <f t="shared" si="2"/>
        <v>39439</v>
      </c>
      <c r="J49" s="70">
        <f t="shared" si="2"/>
        <v>39419</v>
      </c>
      <c r="K49" s="70">
        <f t="shared" si="2"/>
        <v>39717</v>
      </c>
      <c r="L49" s="70">
        <f t="shared" si="2"/>
        <v>41366</v>
      </c>
      <c r="M49" s="71">
        <f t="shared" si="2"/>
        <v>41709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884</v>
      </c>
      <c r="D50" s="17">
        <f t="shared" ref="D50:M50" si="3">+SUM(D59:D61)</f>
        <v>766</v>
      </c>
      <c r="E50" s="17">
        <f t="shared" si="3"/>
        <v>622</v>
      </c>
      <c r="F50" s="17">
        <f t="shared" si="3"/>
        <v>749</v>
      </c>
      <c r="G50" s="17">
        <f t="shared" si="3"/>
        <v>1111</v>
      </c>
      <c r="H50" s="18">
        <f t="shared" si="3"/>
        <v>808</v>
      </c>
      <c r="I50" s="18">
        <f t="shared" si="3"/>
        <v>1633</v>
      </c>
      <c r="J50" s="43">
        <f t="shared" si="3"/>
        <v>1626</v>
      </c>
      <c r="K50" s="43">
        <f t="shared" si="3"/>
        <v>1279</v>
      </c>
      <c r="L50" s="43">
        <f t="shared" si="3"/>
        <v>1040</v>
      </c>
      <c r="M50" s="72">
        <f t="shared" si="3"/>
        <v>944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30340</v>
      </c>
      <c r="D51" s="74">
        <f t="shared" ref="D51:M51" si="4">+SUM(D49:D50)</f>
        <v>33155</v>
      </c>
      <c r="E51" s="74">
        <f t="shared" si="4"/>
        <v>36919</v>
      </c>
      <c r="F51" s="74">
        <f t="shared" si="4"/>
        <v>38983</v>
      </c>
      <c r="G51" s="74">
        <f t="shared" si="4"/>
        <v>38219</v>
      </c>
      <c r="H51" s="75">
        <f t="shared" si="4"/>
        <v>38799</v>
      </c>
      <c r="I51" s="75">
        <f t="shared" si="4"/>
        <v>41072</v>
      </c>
      <c r="J51" s="76">
        <f t="shared" si="4"/>
        <v>41045</v>
      </c>
      <c r="K51" s="76">
        <f t="shared" si="4"/>
        <v>40996</v>
      </c>
      <c r="L51" s="76">
        <f t="shared" si="4"/>
        <v>42406</v>
      </c>
      <c r="M51" s="77">
        <f t="shared" si="4"/>
        <v>42653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846</v>
      </c>
      <c r="D56" s="79">
        <v>820</v>
      </c>
      <c r="E56" s="79">
        <v>1450</v>
      </c>
      <c r="F56" s="79">
        <v>2159</v>
      </c>
      <c r="G56" s="79">
        <v>2003</v>
      </c>
      <c r="H56" s="80">
        <v>1050</v>
      </c>
      <c r="I56" s="80">
        <v>1115</v>
      </c>
      <c r="J56" s="81">
        <v>729</v>
      </c>
      <c r="K56" s="70">
        <v>1133</v>
      </c>
      <c r="L56" s="70">
        <v>632</v>
      </c>
      <c r="M56" s="71">
        <v>410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4336</v>
      </c>
      <c r="D57" s="20">
        <v>4551</v>
      </c>
      <c r="E57" s="20">
        <v>6023</v>
      </c>
      <c r="F57" s="20">
        <v>5445</v>
      </c>
      <c r="G57" s="20">
        <v>3806</v>
      </c>
      <c r="H57" s="21">
        <v>4767</v>
      </c>
      <c r="I57" s="21">
        <v>4409</v>
      </c>
      <c r="J57" s="44">
        <v>3701</v>
      </c>
      <c r="K57" s="43">
        <v>3040</v>
      </c>
      <c r="L57" s="43">
        <v>4055</v>
      </c>
      <c r="M57" s="72">
        <v>3593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24274</v>
      </c>
      <c r="D58" s="20">
        <v>27018</v>
      </c>
      <c r="E58" s="20">
        <v>28824</v>
      </c>
      <c r="F58" s="20">
        <v>30630</v>
      </c>
      <c r="G58" s="20">
        <v>31299</v>
      </c>
      <c r="H58" s="21">
        <v>32174</v>
      </c>
      <c r="I58" s="21">
        <v>33915</v>
      </c>
      <c r="J58" s="44">
        <v>34989</v>
      </c>
      <c r="K58" s="43">
        <v>35544</v>
      </c>
      <c r="L58" s="43">
        <v>36679</v>
      </c>
      <c r="M58" s="72">
        <v>37706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758</v>
      </c>
      <c r="D59" s="20">
        <v>601</v>
      </c>
      <c r="E59" s="20">
        <v>560</v>
      </c>
      <c r="F59" s="20">
        <v>673</v>
      </c>
      <c r="G59" s="20">
        <v>930</v>
      </c>
      <c r="H59" s="21">
        <v>605</v>
      </c>
      <c r="I59" s="21">
        <v>1131</v>
      </c>
      <c r="J59" s="44">
        <v>1186</v>
      </c>
      <c r="K59" s="43">
        <v>1033</v>
      </c>
      <c r="L59" s="43">
        <v>818</v>
      </c>
      <c r="M59" s="72">
        <v>782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126</v>
      </c>
      <c r="D60" s="20">
        <v>165</v>
      </c>
      <c r="E60" s="20">
        <v>62</v>
      </c>
      <c r="F60" s="20">
        <v>76</v>
      </c>
      <c r="G60" s="20">
        <v>181</v>
      </c>
      <c r="H60" s="21">
        <v>203</v>
      </c>
      <c r="I60" s="21">
        <v>500</v>
      </c>
      <c r="J60" s="44">
        <v>431</v>
      </c>
      <c r="K60" s="43">
        <v>240</v>
      </c>
      <c r="L60" s="43">
        <v>215</v>
      </c>
      <c r="M60" s="72">
        <v>162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0</v>
      </c>
      <c r="D61" s="20">
        <v>0</v>
      </c>
      <c r="E61" s="20">
        <v>0</v>
      </c>
      <c r="F61" s="20">
        <v>0</v>
      </c>
      <c r="G61" s="20">
        <v>0</v>
      </c>
      <c r="H61" s="21">
        <v>0</v>
      </c>
      <c r="I61" s="21">
        <v>2</v>
      </c>
      <c r="J61" s="44">
        <v>9</v>
      </c>
      <c r="K61" s="43">
        <v>6</v>
      </c>
      <c r="L61" s="43">
        <v>7</v>
      </c>
      <c r="M61" s="72">
        <v>0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30340</v>
      </c>
      <c r="D62" s="86">
        <f t="shared" ref="D62:L62" si="5">+SUM(D56:D61)</f>
        <v>33155</v>
      </c>
      <c r="E62" s="86">
        <f t="shared" si="5"/>
        <v>36919</v>
      </c>
      <c r="F62" s="86">
        <f t="shared" si="5"/>
        <v>38983</v>
      </c>
      <c r="G62" s="86">
        <f t="shared" si="5"/>
        <v>38219</v>
      </c>
      <c r="H62" s="87">
        <f t="shared" si="5"/>
        <v>38799</v>
      </c>
      <c r="I62" s="87">
        <f t="shared" si="5"/>
        <v>41072</v>
      </c>
      <c r="J62" s="88">
        <f t="shared" si="5"/>
        <v>41045</v>
      </c>
      <c r="K62" s="76">
        <f t="shared" si="5"/>
        <v>40996</v>
      </c>
      <c r="L62" s="76">
        <f t="shared" si="5"/>
        <v>42406</v>
      </c>
      <c r="M62" s="77">
        <f t="shared" ref="M62" si="6">+SUM(M56:M61)</f>
        <v>42653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9" t="s">
        <v>38</v>
      </c>
      <c r="B67" s="330"/>
      <c r="C67" s="78">
        <v>1920</v>
      </c>
      <c r="D67" s="79">
        <v>1822</v>
      </c>
      <c r="E67" s="79">
        <v>2605</v>
      </c>
      <c r="F67" s="79">
        <v>2404</v>
      </c>
      <c r="G67" s="79">
        <v>1950</v>
      </c>
      <c r="H67" s="80">
        <v>1915</v>
      </c>
      <c r="I67" s="80">
        <v>1658</v>
      </c>
      <c r="J67" s="81">
        <v>1705</v>
      </c>
      <c r="K67" s="70">
        <v>1693</v>
      </c>
      <c r="L67" s="70">
        <v>1545</v>
      </c>
      <c r="M67" s="71">
        <v>1629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45</v>
      </c>
      <c r="D68" s="20">
        <v>31</v>
      </c>
      <c r="E68" s="20">
        <v>27</v>
      </c>
      <c r="F68" s="20">
        <v>26</v>
      </c>
      <c r="G68" s="20">
        <v>64</v>
      </c>
      <c r="H68" s="21">
        <v>93</v>
      </c>
      <c r="I68" s="21">
        <v>105</v>
      </c>
      <c r="J68" s="44">
        <v>79</v>
      </c>
      <c r="K68" s="43">
        <v>57</v>
      </c>
      <c r="L68" s="43">
        <v>40</v>
      </c>
      <c r="M68" s="72">
        <v>31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4667</v>
      </c>
      <c r="D69" s="20">
        <v>4476</v>
      </c>
      <c r="E69" s="20">
        <v>4902</v>
      </c>
      <c r="F69" s="20">
        <v>4993</v>
      </c>
      <c r="G69" s="20">
        <v>4035</v>
      </c>
      <c r="H69" s="21">
        <v>4774</v>
      </c>
      <c r="I69" s="21">
        <v>4090</v>
      </c>
      <c r="J69" s="44">
        <v>4406</v>
      </c>
      <c r="K69" s="43">
        <v>4579</v>
      </c>
      <c r="L69" s="43">
        <v>4700</v>
      </c>
      <c r="M69" s="72">
        <v>5195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1940</v>
      </c>
      <c r="D70" s="20">
        <v>2125</v>
      </c>
      <c r="E70" s="20">
        <v>2284</v>
      </c>
      <c r="F70" s="20">
        <v>2426</v>
      </c>
      <c r="G70" s="20">
        <v>2649</v>
      </c>
      <c r="H70" s="21">
        <v>2837</v>
      </c>
      <c r="I70" s="21">
        <v>3241</v>
      </c>
      <c r="J70" s="44">
        <v>3610</v>
      </c>
      <c r="K70" s="43">
        <v>3817</v>
      </c>
      <c r="L70" s="43">
        <v>4118</v>
      </c>
      <c r="M70" s="72">
        <v>4228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4119</v>
      </c>
      <c r="D71" s="20">
        <v>4696</v>
      </c>
      <c r="E71" s="20">
        <v>5312</v>
      </c>
      <c r="F71" s="20">
        <v>5765</v>
      </c>
      <c r="G71" s="20">
        <v>6318</v>
      </c>
      <c r="H71" s="21">
        <v>6797</v>
      </c>
      <c r="I71" s="21">
        <v>6852</v>
      </c>
      <c r="J71" s="44">
        <v>7454</v>
      </c>
      <c r="K71" s="43">
        <v>7646</v>
      </c>
      <c r="L71" s="43">
        <v>7837</v>
      </c>
      <c r="M71" s="72">
        <v>7605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9447</v>
      </c>
      <c r="D72" s="20">
        <v>11450</v>
      </c>
      <c r="E72" s="20">
        <v>12615</v>
      </c>
      <c r="F72" s="20">
        <v>13759</v>
      </c>
      <c r="G72" s="20">
        <v>13498</v>
      </c>
      <c r="H72" s="21">
        <v>12283</v>
      </c>
      <c r="I72" s="21">
        <v>14200</v>
      </c>
      <c r="J72" s="44">
        <v>12563</v>
      </c>
      <c r="K72" s="43">
        <v>12013</v>
      </c>
      <c r="L72" s="43">
        <v>12922</v>
      </c>
      <c r="M72" s="72">
        <v>12142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6889</v>
      </c>
      <c r="D73" s="20">
        <v>7269</v>
      </c>
      <c r="E73" s="20">
        <v>8027</v>
      </c>
      <c r="F73" s="20">
        <v>8518</v>
      </c>
      <c r="G73" s="20">
        <v>8638</v>
      </c>
      <c r="H73" s="21">
        <v>8941</v>
      </c>
      <c r="I73" s="21">
        <v>9612</v>
      </c>
      <c r="J73" s="44">
        <v>9799</v>
      </c>
      <c r="K73" s="43">
        <v>9789</v>
      </c>
      <c r="L73" s="43">
        <v>9782</v>
      </c>
      <c r="M73" s="72">
        <v>10020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1313</v>
      </c>
      <c r="D74" s="20">
        <v>1286</v>
      </c>
      <c r="E74" s="20">
        <v>1147</v>
      </c>
      <c r="F74" s="20">
        <v>1092</v>
      </c>
      <c r="G74" s="20">
        <v>1067</v>
      </c>
      <c r="H74" s="21">
        <v>1159</v>
      </c>
      <c r="I74" s="21">
        <v>1314</v>
      </c>
      <c r="J74" s="44">
        <v>1429</v>
      </c>
      <c r="K74" s="43">
        <v>1402</v>
      </c>
      <c r="L74" s="43">
        <v>1462</v>
      </c>
      <c r="M74" s="72">
        <v>1636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 t="s">
        <v>67</v>
      </c>
      <c r="M75" s="209">
        <v>167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30340</v>
      </c>
      <c r="D76" s="86">
        <f t="shared" ref="D76:M76" si="7">+SUM(D67:D75)</f>
        <v>33155</v>
      </c>
      <c r="E76" s="86">
        <f t="shared" si="7"/>
        <v>36919</v>
      </c>
      <c r="F76" s="86">
        <f t="shared" si="7"/>
        <v>38983</v>
      </c>
      <c r="G76" s="86">
        <f t="shared" si="7"/>
        <v>38219</v>
      </c>
      <c r="H76" s="87">
        <f t="shared" si="7"/>
        <v>38799</v>
      </c>
      <c r="I76" s="87">
        <f t="shared" si="7"/>
        <v>41072</v>
      </c>
      <c r="J76" s="88">
        <f t="shared" si="7"/>
        <v>41045</v>
      </c>
      <c r="K76" s="76">
        <f t="shared" si="7"/>
        <v>40996</v>
      </c>
      <c r="L76" s="76">
        <f t="shared" si="7"/>
        <v>42406</v>
      </c>
      <c r="M76" s="77">
        <f t="shared" si="7"/>
        <v>42653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15535</v>
      </c>
      <c r="I81" s="81">
        <v>17277</v>
      </c>
      <c r="J81" s="81">
        <v>16146</v>
      </c>
      <c r="K81" s="70">
        <v>15538</v>
      </c>
      <c r="L81" s="70">
        <v>16238</v>
      </c>
      <c r="M81" s="71">
        <v>15113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2771</v>
      </c>
      <c r="I82" s="44">
        <v>2492</v>
      </c>
      <c r="J82" s="44">
        <v>2563</v>
      </c>
      <c r="K82" s="43">
        <v>2515</v>
      </c>
      <c r="L82" s="43">
        <v>2376</v>
      </c>
      <c r="M82" s="72">
        <v>2564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96</v>
      </c>
      <c r="I83" s="44">
        <v>107</v>
      </c>
      <c r="J83" s="44">
        <v>82</v>
      </c>
      <c r="K83" s="43">
        <v>59</v>
      </c>
      <c r="L83" s="43">
        <v>448</v>
      </c>
      <c r="M83" s="72">
        <v>128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1495</v>
      </c>
      <c r="I84" s="44">
        <v>1634</v>
      </c>
      <c r="J84" s="44">
        <v>1738</v>
      </c>
      <c r="K84" s="43">
        <v>1731</v>
      </c>
      <c r="L84" s="43">
        <v>1787</v>
      </c>
      <c r="M84" s="72">
        <v>1982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3136</v>
      </c>
      <c r="I85" s="44">
        <v>3082</v>
      </c>
      <c r="J85" s="44">
        <v>3121</v>
      </c>
      <c r="K85" s="43">
        <v>3278</v>
      </c>
      <c r="L85" s="43">
        <v>3273</v>
      </c>
      <c r="M85" s="72">
        <v>3501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4770</v>
      </c>
      <c r="I86" s="44">
        <v>4090</v>
      </c>
      <c r="J86" s="44">
        <v>4361</v>
      </c>
      <c r="K86" s="43">
        <v>4557</v>
      </c>
      <c r="L86" s="43">
        <v>4665</v>
      </c>
      <c r="M86" s="72">
        <v>5186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7631</v>
      </c>
      <c r="I87" s="44">
        <v>8438</v>
      </c>
      <c r="J87" s="44">
        <v>8543</v>
      </c>
      <c r="K87" s="43">
        <v>8500</v>
      </c>
      <c r="L87" s="43">
        <v>8405</v>
      </c>
      <c r="M87" s="72">
        <v>8499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2853</v>
      </c>
      <c r="I89" s="44">
        <v>3530</v>
      </c>
      <c r="J89" s="44">
        <v>3957</v>
      </c>
      <c r="K89" s="43">
        <v>4204</v>
      </c>
      <c r="L89" s="43">
        <v>4563</v>
      </c>
      <c r="M89" s="72">
        <v>4781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44</v>
      </c>
      <c r="I90" s="44">
        <v>10</v>
      </c>
      <c r="J90" s="44">
        <v>120</v>
      </c>
      <c r="K90" s="43">
        <v>103</v>
      </c>
      <c r="L90" s="43">
        <v>215</v>
      </c>
      <c r="M90" s="72">
        <v>221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468</v>
      </c>
      <c r="I91" s="44">
        <v>412</v>
      </c>
      <c r="J91" s="44">
        <v>414</v>
      </c>
      <c r="K91" s="43">
        <v>511</v>
      </c>
      <c r="L91" s="43">
        <v>436</v>
      </c>
      <c r="M91" s="72">
        <v>678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 t="s">
        <v>67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38799</v>
      </c>
      <c r="I93" s="88">
        <f t="shared" si="8"/>
        <v>41072</v>
      </c>
      <c r="J93" s="88">
        <f t="shared" si="8"/>
        <v>41045</v>
      </c>
      <c r="K93" s="76">
        <f t="shared" si="8"/>
        <v>40996</v>
      </c>
      <c r="L93" s="76">
        <f t="shared" si="8"/>
        <v>42406</v>
      </c>
      <c r="M93" s="77">
        <f t="shared" si="8"/>
        <v>42653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20982</v>
      </c>
      <c r="D99" s="79">
        <v>21969</v>
      </c>
      <c r="E99" s="79">
        <v>24468</v>
      </c>
      <c r="F99" s="79">
        <v>25541</v>
      </c>
      <c r="G99" s="79">
        <v>25332</v>
      </c>
      <c r="H99" s="80">
        <v>27189</v>
      </c>
      <c r="I99" s="80">
        <v>29200</v>
      </c>
      <c r="J99" s="80">
        <v>30649</v>
      </c>
      <c r="K99" s="70">
        <v>30758</v>
      </c>
      <c r="L99" s="70">
        <v>32085</v>
      </c>
      <c r="M99" s="71">
        <v>31993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9353</v>
      </c>
      <c r="D100" s="20">
        <v>11136</v>
      </c>
      <c r="E100" s="20">
        <v>12380</v>
      </c>
      <c r="F100" s="20">
        <v>13355</v>
      </c>
      <c r="G100" s="20">
        <v>12821</v>
      </c>
      <c r="H100" s="21">
        <v>11361</v>
      </c>
      <c r="I100" s="21">
        <v>11638</v>
      </c>
      <c r="J100" s="21">
        <v>10216</v>
      </c>
      <c r="K100" s="43">
        <v>9853</v>
      </c>
      <c r="L100" s="43">
        <v>9724</v>
      </c>
      <c r="M100" s="72">
        <v>9779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5</v>
      </c>
      <c r="D101" s="20">
        <v>50</v>
      </c>
      <c r="E101" s="20">
        <v>71</v>
      </c>
      <c r="F101" s="20">
        <v>87</v>
      </c>
      <c r="G101" s="20">
        <v>66</v>
      </c>
      <c r="H101" s="21">
        <v>249</v>
      </c>
      <c r="I101" s="21">
        <v>234</v>
      </c>
      <c r="J101" s="21">
        <v>180</v>
      </c>
      <c r="K101" s="43">
        <v>385</v>
      </c>
      <c r="L101" s="43">
        <v>597</v>
      </c>
      <c r="M101" s="72">
        <v>881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30340</v>
      </c>
      <c r="D103" s="86">
        <f t="shared" ref="D103:M103" si="9">+SUM(D99:D102)</f>
        <v>33155</v>
      </c>
      <c r="E103" s="86">
        <f t="shared" si="9"/>
        <v>36919</v>
      </c>
      <c r="F103" s="86">
        <f t="shared" si="9"/>
        <v>38983</v>
      </c>
      <c r="G103" s="86">
        <f t="shared" si="9"/>
        <v>38219</v>
      </c>
      <c r="H103" s="87">
        <f t="shared" si="9"/>
        <v>38799</v>
      </c>
      <c r="I103" s="87">
        <f t="shared" si="9"/>
        <v>41072</v>
      </c>
      <c r="J103" s="87">
        <f t="shared" si="9"/>
        <v>41045</v>
      </c>
      <c r="K103" s="76">
        <f t="shared" si="9"/>
        <v>40996</v>
      </c>
      <c r="L103" s="76">
        <f t="shared" si="9"/>
        <v>42406</v>
      </c>
      <c r="M103" s="210">
        <f t="shared" si="9"/>
        <v>42653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15594</v>
      </c>
      <c r="D109" s="68">
        <v>16781</v>
      </c>
      <c r="E109" s="68">
        <v>18236</v>
      </c>
      <c r="F109" s="68">
        <v>19445</v>
      </c>
      <c r="G109" s="68">
        <v>18940</v>
      </c>
      <c r="H109" s="69">
        <v>19148</v>
      </c>
      <c r="I109" s="69">
        <v>19946</v>
      </c>
      <c r="J109" s="70">
        <v>19812</v>
      </c>
      <c r="K109" s="70">
        <v>19565</v>
      </c>
      <c r="L109" s="70">
        <v>19979</v>
      </c>
      <c r="M109" s="71">
        <v>19967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14746</v>
      </c>
      <c r="D110" s="20">
        <v>16374</v>
      </c>
      <c r="E110" s="20">
        <v>18683</v>
      </c>
      <c r="F110" s="20">
        <v>19538</v>
      </c>
      <c r="G110" s="20">
        <v>19279</v>
      </c>
      <c r="H110" s="21">
        <v>19651</v>
      </c>
      <c r="I110" s="21">
        <v>21126</v>
      </c>
      <c r="J110" s="21">
        <v>21233</v>
      </c>
      <c r="K110" s="43">
        <v>21431</v>
      </c>
      <c r="L110" s="43">
        <v>22427</v>
      </c>
      <c r="M110" s="72">
        <v>22686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30340</v>
      </c>
      <c r="D111" s="86">
        <f t="shared" ref="D111:L111" si="10">+SUM(D109:D110)</f>
        <v>33155</v>
      </c>
      <c r="E111" s="86">
        <f t="shared" si="10"/>
        <v>36919</v>
      </c>
      <c r="F111" s="86">
        <f t="shared" si="10"/>
        <v>38983</v>
      </c>
      <c r="G111" s="86">
        <f t="shared" si="10"/>
        <v>38219</v>
      </c>
      <c r="H111" s="87">
        <f t="shared" si="10"/>
        <v>38799</v>
      </c>
      <c r="I111" s="87">
        <f t="shared" si="10"/>
        <v>41072</v>
      </c>
      <c r="J111" s="87">
        <f t="shared" si="10"/>
        <v>41045</v>
      </c>
      <c r="K111" s="76">
        <f t="shared" si="10"/>
        <v>40996</v>
      </c>
      <c r="L111" s="76">
        <f t="shared" si="10"/>
        <v>42406</v>
      </c>
      <c r="M111" s="188">
        <f t="shared" ref="M111" si="11">+SUM(M109:M110)</f>
        <v>42653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410</v>
      </c>
      <c r="D116" s="93">
        <v>171</v>
      </c>
      <c r="E116" s="94">
        <f>+IF(OR(C116=0,C116="-"),"",(D116/C116))</f>
        <v>0.4170731707317073</v>
      </c>
      <c r="F116" s="1"/>
      <c r="G116" s="305" t="s">
        <v>30</v>
      </c>
      <c r="H116" s="306"/>
      <c r="I116" s="99">
        <v>7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3593</v>
      </c>
      <c r="D117" s="95">
        <v>609</v>
      </c>
      <c r="E117" s="96">
        <f t="shared" ref="E117:E121" si="13">+IF(OR(C117=0,C117="-"),"",(D117/C117))</f>
        <v>0.16949624269412747</v>
      </c>
      <c r="F117" s="1"/>
      <c r="G117" s="308" t="s">
        <v>31</v>
      </c>
      <c r="H117" s="310"/>
      <c r="I117" s="100">
        <v>23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37706</v>
      </c>
      <c r="D118" s="95">
        <v>32385</v>
      </c>
      <c r="E118" s="96">
        <f t="shared" si="13"/>
        <v>0.85888187556357076</v>
      </c>
      <c r="F118" s="1"/>
      <c r="G118" s="308" t="s">
        <v>32</v>
      </c>
      <c r="H118" s="310"/>
      <c r="I118" s="100">
        <v>80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782</v>
      </c>
      <c r="D119" s="95">
        <v>516</v>
      </c>
      <c r="E119" s="96">
        <f t="shared" si="13"/>
        <v>0.65984654731457804</v>
      </c>
      <c r="F119" s="1"/>
      <c r="G119" s="308" t="s">
        <v>33</v>
      </c>
      <c r="H119" s="310"/>
      <c r="I119" s="100">
        <v>34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162</v>
      </c>
      <c r="D120" s="95">
        <v>162</v>
      </c>
      <c r="E120" s="96">
        <f t="shared" si="13"/>
        <v>1</v>
      </c>
      <c r="F120" s="1"/>
      <c r="G120" s="308" t="s">
        <v>34</v>
      </c>
      <c r="H120" s="310"/>
      <c r="I120" s="100">
        <v>6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0</v>
      </c>
      <c r="D121" s="95">
        <v>0</v>
      </c>
      <c r="E121" s="96" t="str">
        <f t="shared" si="13"/>
        <v/>
      </c>
      <c r="F121" s="1"/>
      <c r="G121" s="308" t="s">
        <v>35</v>
      </c>
      <c r="H121" s="310"/>
      <c r="I121" s="100">
        <v>0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42653</v>
      </c>
      <c r="D122" s="97">
        <f>+SUM(D116:D121)</f>
        <v>33843</v>
      </c>
      <c r="E122" s="98">
        <f t="shared" ref="E122" si="14">+IF(C122=0,"",(D122/C122))</f>
        <v>0.79344946428152763</v>
      </c>
      <c r="F122" s="1"/>
      <c r="G122" s="311" t="s">
        <v>22</v>
      </c>
      <c r="H122" s="313"/>
      <c r="I122" s="101">
        <f>+SUM(I116:I121)</f>
        <v>150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171</v>
      </c>
      <c r="D127" s="79">
        <v>160</v>
      </c>
      <c r="E127" s="79">
        <v>233</v>
      </c>
      <c r="F127" s="79">
        <v>194</v>
      </c>
      <c r="G127" s="80">
        <v>250</v>
      </c>
      <c r="H127" s="80">
        <v>412</v>
      </c>
      <c r="I127" s="81">
        <v>483</v>
      </c>
      <c r="J127" s="80">
        <v>382</v>
      </c>
      <c r="K127" s="80">
        <v>227</v>
      </c>
      <c r="L127" s="111">
        <v>179</v>
      </c>
      <c r="M127" s="82">
        <v>173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538</v>
      </c>
      <c r="D128" s="20">
        <v>545</v>
      </c>
      <c r="E128" s="20">
        <v>766</v>
      </c>
      <c r="F128" s="20">
        <v>947</v>
      </c>
      <c r="G128" s="21">
        <v>785</v>
      </c>
      <c r="H128" s="21">
        <v>863</v>
      </c>
      <c r="I128" s="44">
        <v>898</v>
      </c>
      <c r="J128" s="21">
        <v>1035</v>
      </c>
      <c r="K128" s="21">
        <v>1290</v>
      </c>
      <c r="L128" s="112">
        <v>669</v>
      </c>
      <c r="M128" s="84">
        <v>876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1859</v>
      </c>
      <c r="D129" s="20">
        <v>2487</v>
      </c>
      <c r="E129" s="20">
        <v>3505</v>
      </c>
      <c r="F129" s="20">
        <v>3248</v>
      </c>
      <c r="G129" s="21">
        <v>3108</v>
      </c>
      <c r="H129" s="21">
        <v>3208</v>
      </c>
      <c r="I129" s="44">
        <v>4236</v>
      </c>
      <c r="J129" s="21">
        <v>4208</v>
      </c>
      <c r="K129" s="21">
        <v>4664</v>
      </c>
      <c r="L129" s="112">
        <v>4045</v>
      </c>
      <c r="M129" s="84">
        <v>5137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72</v>
      </c>
      <c r="D130" s="20">
        <v>169</v>
      </c>
      <c r="E130" s="20">
        <v>455</v>
      </c>
      <c r="F130" s="20">
        <v>638</v>
      </c>
      <c r="G130" s="21">
        <v>589</v>
      </c>
      <c r="H130" s="21">
        <v>559</v>
      </c>
      <c r="I130" s="44">
        <v>514</v>
      </c>
      <c r="J130" s="21">
        <v>918</v>
      </c>
      <c r="K130" s="21">
        <v>843</v>
      </c>
      <c r="L130" s="112">
        <v>505</v>
      </c>
      <c r="M130" s="84">
        <v>712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6</v>
      </c>
      <c r="D131" s="20">
        <v>8</v>
      </c>
      <c r="E131" s="20">
        <v>51</v>
      </c>
      <c r="F131" s="20">
        <v>66</v>
      </c>
      <c r="G131" s="21">
        <v>5</v>
      </c>
      <c r="H131" s="21">
        <v>15</v>
      </c>
      <c r="I131" s="44">
        <v>137</v>
      </c>
      <c r="J131" s="21">
        <v>257</v>
      </c>
      <c r="K131" s="21">
        <v>122</v>
      </c>
      <c r="L131" s="112">
        <v>92</v>
      </c>
      <c r="M131" s="84">
        <v>82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0</v>
      </c>
      <c r="D132" s="20">
        <v>0</v>
      </c>
      <c r="E132" s="20">
        <v>0</v>
      </c>
      <c r="F132" s="20">
        <v>0</v>
      </c>
      <c r="G132" s="21">
        <v>0</v>
      </c>
      <c r="H132" s="21">
        <v>0</v>
      </c>
      <c r="I132" s="44">
        <v>0</v>
      </c>
      <c r="J132" s="21">
        <v>0</v>
      </c>
      <c r="K132" s="21">
        <v>0</v>
      </c>
      <c r="L132" s="112">
        <v>2</v>
      </c>
      <c r="M132" s="84">
        <v>0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2646</v>
      </c>
      <c r="D133" s="86">
        <f t="shared" ref="D133:I133" si="15">+SUM(D127:D132)</f>
        <v>3369</v>
      </c>
      <c r="E133" s="86">
        <f t="shared" si="15"/>
        <v>5010</v>
      </c>
      <c r="F133" s="86">
        <f t="shared" si="15"/>
        <v>5093</v>
      </c>
      <c r="G133" s="87">
        <f t="shared" si="15"/>
        <v>4737</v>
      </c>
      <c r="H133" s="87">
        <f t="shared" si="15"/>
        <v>5057</v>
      </c>
      <c r="I133" s="88">
        <f t="shared" si="15"/>
        <v>6268</v>
      </c>
      <c r="J133" s="87">
        <f>+SUM(J127:J132)</f>
        <v>6800</v>
      </c>
      <c r="K133" s="87">
        <f t="shared" ref="K133" si="16">+SUM(K127:K132)</f>
        <v>7146</v>
      </c>
      <c r="L133" s="113">
        <f>+SUM(L127:L132)</f>
        <v>5492</v>
      </c>
      <c r="M133" s="89">
        <f>+SUM(M127:M132)</f>
        <v>6980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0.46846846846846846</v>
      </c>
      <c r="D139" s="224">
        <v>0.31097560975609756</v>
      </c>
      <c r="E139" s="224">
        <v>0.54205607476635509</v>
      </c>
      <c r="F139" s="224">
        <v>0.52941176470588236</v>
      </c>
      <c r="G139" s="224">
        <v>0.62637362637362637</v>
      </c>
      <c r="H139" s="225">
        <v>0.43137254901960786</v>
      </c>
      <c r="I139" s="226">
        <v>0.49473684210526314</v>
      </c>
      <c r="J139" s="224">
        <v>0.57336956521739135</v>
      </c>
      <c r="K139" s="224">
        <v>0.55913978494623651</v>
      </c>
      <c r="L139" s="227">
        <v>0.40697674418604651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>
        <v>0.66666666666666652</v>
      </c>
      <c r="D140" s="229">
        <v>0.56046065259117084</v>
      </c>
      <c r="E140" s="229">
        <v>0.56118143459915615</v>
      </c>
      <c r="F140" s="229">
        <v>0.63318777292576423</v>
      </c>
      <c r="G140" s="229">
        <v>0.60568603213844252</v>
      </c>
      <c r="H140" s="230">
        <v>0.5495356037151703</v>
      </c>
      <c r="I140" s="231">
        <v>0.56601466992665039</v>
      </c>
      <c r="J140" s="229">
        <v>0.56445993031358888</v>
      </c>
      <c r="K140" s="229">
        <v>0.50413223140495866</v>
      </c>
      <c r="L140" s="232">
        <v>0.35072231139646864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>
        <v>0.59180415114422569</v>
      </c>
      <c r="D141" s="229">
        <v>0.62200117027501467</v>
      </c>
      <c r="E141" s="229">
        <v>0.628361858190709</v>
      </c>
      <c r="F141" s="229">
        <v>0.66255380200860836</v>
      </c>
      <c r="G141" s="229">
        <v>0.62988220706757592</v>
      </c>
      <c r="H141" s="230">
        <v>0.62831286360698124</v>
      </c>
      <c r="I141" s="231">
        <v>0.5799120234604106</v>
      </c>
      <c r="J141" s="229">
        <v>0.57152842497670087</v>
      </c>
      <c r="K141" s="229">
        <v>0.55863386673035587</v>
      </c>
      <c r="L141" s="232">
        <v>0.4628990509059534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>
        <v>0.8936170212765957</v>
      </c>
      <c r="D142" s="229">
        <v>0.94444444444444442</v>
      </c>
      <c r="E142" s="229">
        <v>0.85365853658536583</v>
      </c>
      <c r="F142" s="229">
        <v>0.92239467849223944</v>
      </c>
      <c r="G142" s="229">
        <v>0.92163009404388718</v>
      </c>
      <c r="H142" s="230">
        <v>0.87925170068027214</v>
      </c>
      <c r="I142" s="231">
        <v>0.87615526802218113</v>
      </c>
      <c r="J142" s="229">
        <v>0.84561403508771926</v>
      </c>
      <c r="K142" s="229">
        <v>0.82660850599781899</v>
      </c>
      <c r="L142" s="232">
        <v>0.79236276849642007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>
        <v>0.90909090909090906</v>
      </c>
      <c r="D143" s="229">
        <v>1</v>
      </c>
      <c r="E143" s="229">
        <v>0.5</v>
      </c>
      <c r="F143" s="229">
        <v>0.92156862745098034</v>
      </c>
      <c r="G143" s="229">
        <v>0.95454545454545459</v>
      </c>
      <c r="H143" s="230">
        <v>1</v>
      </c>
      <c r="I143" s="231">
        <v>0.91666666666666652</v>
      </c>
      <c r="J143" s="229">
        <v>0.95588235294117652</v>
      </c>
      <c r="K143" s="229">
        <v>0.96484375</v>
      </c>
      <c r="L143" s="232">
        <v>0.86065573770491799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 t="s">
        <v>67</v>
      </c>
      <c r="D144" s="234" t="s">
        <v>67</v>
      </c>
      <c r="E144" s="234" t="s">
        <v>67</v>
      </c>
      <c r="F144" s="234" t="s">
        <v>67</v>
      </c>
      <c r="G144" s="234" t="s">
        <v>67</v>
      </c>
      <c r="H144" s="235" t="s">
        <v>67</v>
      </c>
      <c r="I144" s="236" t="s">
        <v>67</v>
      </c>
      <c r="J144" s="234" t="s">
        <v>67</v>
      </c>
      <c r="K144" s="234" t="s">
        <v>67</v>
      </c>
      <c r="L144" s="237" t="s">
        <v>67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2707</v>
      </c>
      <c r="G151" s="246"/>
      <c r="H151" s="247" t="s">
        <v>2701</v>
      </c>
      <c r="I151" s="251"/>
      <c r="J151" s="247" t="s">
        <v>2701</v>
      </c>
      <c r="K151" s="251"/>
      <c r="L151" s="249" t="s">
        <v>2701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2708</v>
      </c>
      <c r="G152" s="246"/>
      <c r="H152" s="247" t="s">
        <v>2709</v>
      </c>
      <c r="I152" s="251"/>
      <c r="J152" s="247" t="s">
        <v>2709</v>
      </c>
      <c r="K152" s="251"/>
      <c r="L152" s="249" t="s">
        <v>2709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2710</v>
      </c>
      <c r="G153" s="246"/>
      <c r="H153" s="247" t="s">
        <v>2710</v>
      </c>
      <c r="I153" s="251"/>
      <c r="J153" s="247" t="s">
        <v>2706</v>
      </c>
      <c r="K153" s="251"/>
      <c r="L153" s="249" t="s">
        <v>2706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67</v>
      </c>
      <c r="G154" s="253"/>
      <c r="H154" s="254" t="s">
        <v>67</v>
      </c>
      <c r="I154" s="253"/>
      <c r="J154" s="254" t="s">
        <v>67</v>
      </c>
      <c r="K154" s="253"/>
      <c r="L154" s="254" t="s">
        <v>67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2702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2705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2704</v>
      </c>
      <c r="M157" s="277"/>
      <c r="N157" s="277"/>
      <c r="O157" s="277"/>
      <c r="P157" s="2"/>
      <c r="Q157" s="2"/>
    </row>
    <row r="158" spans="1:17" ht="15.75" x14ac:dyDescent="0.25">
      <c r="A158" s="293" t="s">
        <v>2703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9.4180883383968211E-2</v>
      </c>
      <c r="D163" s="51">
        <v>0.10454189506656225</v>
      </c>
      <c r="E163" s="51">
        <v>9.8249142316337398E-2</v>
      </c>
      <c r="F163" s="51">
        <v>9.7567341825015655E-2</v>
      </c>
      <c r="G163" s="51">
        <v>7.9553973013493248E-2</v>
      </c>
      <c r="H163" s="52">
        <v>9.4123654312582447E-2</v>
      </c>
      <c r="I163" s="52">
        <v>9.8412060301507537E-2</v>
      </c>
      <c r="J163" s="53">
        <v>0.12077004060761017</v>
      </c>
      <c r="K163" s="53">
        <v>7.5160875160875162E-2</v>
      </c>
      <c r="L163" s="53">
        <v>7.2064861855383119E-2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57:B57"/>
    <mergeCell ref="A16:F16"/>
    <mergeCell ref="G13:G15"/>
    <mergeCell ref="H13:H15"/>
    <mergeCell ref="B6:L6"/>
    <mergeCell ref="B7:L7"/>
    <mergeCell ref="B8:L8"/>
    <mergeCell ref="A41:B41"/>
    <mergeCell ref="A17:F17"/>
    <mergeCell ref="A18:F18"/>
    <mergeCell ref="A19:F19"/>
    <mergeCell ref="A20:F20"/>
    <mergeCell ref="A34:B34"/>
    <mergeCell ref="A26:B26"/>
    <mergeCell ref="A27:B27"/>
    <mergeCell ref="A28:B28"/>
    <mergeCell ref="A49:B49"/>
    <mergeCell ref="A50:B50"/>
    <mergeCell ref="A51:B51"/>
    <mergeCell ref="A55:B55"/>
    <mergeCell ref="A56:B56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58:B58"/>
    <mergeCell ref="A43:B43"/>
    <mergeCell ref="A44:B44"/>
    <mergeCell ref="A48:B48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</row>
    <row r="7" spans="1:10" ht="28.5" x14ac:dyDescent="0.25">
      <c r="A7" s="1"/>
      <c r="B7" s="340" t="str">
        <f>+ESTADISTICAS!B7</f>
        <v>CORDOBA</v>
      </c>
      <c r="C7" s="340"/>
      <c r="D7" s="340"/>
      <c r="E7" s="340"/>
      <c r="F7" s="340"/>
      <c r="G7" s="340"/>
      <c r="H7" s="340"/>
      <c r="I7" s="340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1113</v>
      </c>
      <c r="C12" s="27">
        <f>+IFERROR((VLOOKUP(A12,Hoja3N!$A$2:$J$841,5,FALSE)),"")</f>
        <v>0</v>
      </c>
      <c r="D12" s="28" t="str">
        <f>+IFERROR((VLOOKUP(A12,Hoja3N!$A$2:$J$841,6,FALSE)),"")</f>
        <v>UNIVERSIDAD DE CORDOBA</v>
      </c>
      <c r="E12" s="29"/>
      <c r="F12" s="30"/>
      <c r="G12" s="27" t="str">
        <f>+IFERROR((VLOOKUP(A12,Hoja3N!$A$2:$J$841,7,FALSE)),"")</f>
        <v>Córdoba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17540</v>
      </c>
    </row>
    <row r="13" spans="1:10" x14ac:dyDescent="0.25">
      <c r="A13" s="117">
        <v>2</v>
      </c>
      <c r="B13" s="27">
        <f>+IFERROR((VLOOKUP(A13,Hoja3N!$A$2:$J$841,4,FALSE)),"")</f>
        <v>1205</v>
      </c>
      <c r="C13" s="27">
        <f>+IFERROR((VLOOKUP(A13,Hoja3N!$A$2:$J$841,5,FALSE)),"")</f>
        <v>0</v>
      </c>
      <c r="D13" s="28" t="str">
        <f>+IFERROR((VLOOKUP(A13,Hoja3N!$A$2:$J$841,6,FALSE)),"")</f>
        <v>UNIVERSIDAD DE CARTAGENA</v>
      </c>
      <c r="E13" s="29"/>
      <c r="F13" s="30"/>
      <c r="G13" s="27" t="str">
        <f>+IFERROR((VLOOKUP(A13,Hoja3N!$A$2:$J$841,7,FALSE)),"")</f>
        <v>Bolívar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2141</v>
      </c>
    </row>
    <row r="14" spans="1:10" x14ac:dyDescent="0.25">
      <c r="A14" s="117">
        <v>3</v>
      </c>
      <c r="B14" s="27">
        <f>+IFERROR((VLOOKUP(A14,Hoja3N!$A$2:$J$841,4,FALSE)),"")</f>
        <v>1704</v>
      </c>
      <c r="C14" s="27">
        <f>+IFERROR((VLOOKUP(A14,Hoja3N!$A$2:$J$841,5,FALSE)),"")</f>
        <v>0</v>
      </c>
      <c r="D14" s="28" t="str">
        <f>+IFERROR((VLOOKUP(A14,Hoja3N!$A$2:$J$841,6,FALSE)),"")</f>
        <v>UNIVERSIDAD SANTO TOMAS</v>
      </c>
      <c r="E14" s="29"/>
      <c r="F14" s="30"/>
      <c r="G14" s="27" t="str">
        <f>+IFERROR((VLOOKUP(A14,Hoja3N!$A$2:$J$841,7,FALSE)),"")</f>
        <v>Bogotá, D.C.</v>
      </c>
      <c r="H14" s="27" t="str">
        <f>+IFERROR((VLOOKUP(A14,Hoja3N!$A$2:$J$841,8,FALSE)),"")</f>
        <v>PRIVADA</v>
      </c>
      <c r="I14" s="31" t="str">
        <f>+IFERROR((VLOOKUP(A14,Hoja3N!$A$2:$J$841,9,FALSE)),"")</f>
        <v>Universidad</v>
      </c>
      <c r="J14" s="118">
        <f>+IFERROR((VLOOKUP(A14,Hoja3N!$A$2:$J$841,10,FALSE)),"")</f>
        <v>399</v>
      </c>
    </row>
    <row r="15" spans="1:10" x14ac:dyDescent="0.25">
      <c r="A15" s="117">
        <v>4</v>
      </c>
      <c r="B15" s="27">
        <f>+IFERROR((VLOOKUP(A15,Hoja3N!$A$2:$J$841,4,FALSE)),"")</f>
        <v>1710</v>
      </c>
      <c r="C15" s="27">
        <f>+IFERROR((VLOOKUP(A15,Hoja3N!$A$2:$J$841,5,FALSE)),"")</f>
        <v>0</v>
      </c>
      <c r="D15" s="28" t="str">
        <f>+IFERROR((VLOOKUP(A15,Hoja3N!$A$2:$J$841,6,FALSE)),"")</f>
        <v>UNIVERSIDAD PONTIFICIA BOLIVARIANA</v>
      </c>
      <c r="E15" s="29"/>
      <c r="F15" s="30"/>
      <c r="G15" s="27" t="str">
        <f>+IFERROR((VLOOKUP(A15,Hoja3N!$A$2:$J$841,7,FALSE)),"")</f>
        <v>Antioquia</v>
      </c>
      <c r="H15" s="27" t="str">
        <f>+IFERROR((VLOOKUP(A15,Hoja3N!$A$2:$J$841,8,FALSE)),"")</f>
        <v>PRIVADA</v>
      </c>
      <c r="I15" s="31" t="str">
        <f>+IFERROR((VLOOKUP(A15,Hoja3N!$A$2:$J$841,9,FALSE)),"")</f>
        <v>Universidad</v>
      </c>
      <c r="J15" s="118">
        <f>+IFERROR((VLOOKUP(A15,Hoja3N!$A$2:$J$841,10,FALSE)),"")</f>
        <v>116</v>
      </c>
    </row>
    <row r="16" spans="1:10" x14ac:dyDescent="0.25">
      <c r="A16" s="117">
        <v>5</v>
      </c>
      <c r="B16" s="27">
        <f>+IFERROR((VLOOKUP(A16,Hoja3N!$A$2:$J$841,4,FALSE)),"")</f>
        <v>1710</v>
      </c>
      <c r="C16" s="27">
        <f>+IFERROR((VLOOKUP(A16,Hoja3N!$A$2:$J$841,5,FALSE)),"")</f>
        <v>0</v>
      </c>
      <c r="D16" s="28" t="str">
        <f>+IFERROR((VLOOKUP(A16,Hoja3N!$A$2:$J$841,6,FALSE)),"")</f>
        <v>UNIVERSIDAD PONTIFICIA BOLIVARIANA</v>
      </c>
      <c r="E16" s="29"/>
      <c r="F16" s="30"/>
      <c r="G16" s="27" t="str">
        <f>+IFERROR((VLOOKUP(A16,Hoja3N!$A$2:$J$841,7,FALSE)),"")</f>
        <v>Córdoba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3477</v>
      </c>
    </row>
    <row r="17" spans="1:10" x14ac:dyDescent="0.25">
      <c r="A17" s="117">
        <v>6</v>
      </c>
      <c r="B17" s="27">
        <f>+IFERROR((VLOOKUP(A17,Hoja3N!$A$2:$J$841,4,FALSE)),"")</f>
        <v>1818</v>
      </c>
      <c r="C17" s="27">
        <f>+IFERROR((VLOOKUP(A17,Hoja3N!$A$2:$J$841,5,FALSE)),"")</f>
        <v>0</v>
      </c>
      <c r="D17" s="28" t="str">
        <f>+IFERROR((VLOOKUP(A17,Hoja3N!$A$2:$J$841,6,FALSE)),"")</f>
        <v>UNIVERSIDAD COOPERATIVA DE COLOMBIA</v>
      </c>
      <c r="E17" s="29"/>
      <c r="F17" s="30"/>
      <c r="G17" s="27" t="str">
        <f>+IFERROR((VLOOKUP(A17,Hoja3N!$A$2:$J$841,7,FALSE)),"")</f>
        <v>Bogotá, D.C.</v>
      </c>
      <c r="H17" s="27" t="str">
        <f>+IFERROR((VLOOKUP(A17,Hoja3N!$A$2:$J$841,8,FALSE)),"")</f>
        <v>PRIVADA</v>
      </c>
      <c r="I17" s="31" t="str">
        <f>+IFERROR((VLOOKUP(A17,Hoja3N!$A$2:$J$841,9,FALSE)),"")</f>
        <v>Universidad</v>
      </c>
      <c r="J17" s="118">
        <f>+IFERROR((VLOOKUP(A17,Hoja3N!$A$2:$J$841,10,FALSE)),"")</f>
        <v>2799</v>
      </c>
    </row>
    <row r="18" spans="1:10" x14ac:dyDescent="0.25">
      <c r="A18" s="117">
        <v>7</v>
      </c>
      <c r="B18" s="27">
        <f>+IFERROR((VLOOKUP(A18,Hoja3N!$A$2:$J$841,4,FALSE)),"")</f>
        <v>1823</v>
      </c>
      <c r="C18" s="27">
        <f>+IFERROR((VLOOKUP(A18,Hoja3N!$A$2:$J$841,5,FALSE)),"")</f>
        <v>0</v>
      </c>
      <c r="D18" s="28" t="str">
        <f>+IFERROR((VLOOKUP(A18,Hoja3N!$A$2:$J$841,6,FALSE)),"")</f>
        <v>UNIVERSIDAD AUTONOMA DE BUCARAMANGA-UNAB-</v>
      </c>
      <c r="E18" s="29"/>
      <c r="F18" s="30"/>
      <c r="G18" s="27" t="str">
        <f>+IFERROR((VLOOKUP(A18,Hoja3N!$A$2:$J$841,7,FALSE)),"")</f>
        <v>Santander</v>
      </c>
      <c r="H18" s="27" t="str">
        <f>+IFERROR((VLOOKUP(A18,Hoja3N!$A$2:$J$841,8,FALSE)),"")</f>
        <v>PRIVADA</v>
      </c>
      <c r="I18" s="31" t="str">
        <f>+IFERROR((VLOOKUP(A18,Hoja3N!$A$2:$J$841,9,FALSE)),"")</f>
        <v>Universidad</v>
      </c>
      <c r="J18" s="118">
        <f>+IFERROR((VLOOKUP(A18,Hoja3N!$A$2:$J$841,10,FALSE)),"")</f>
        <v>11</v>
      </c>
    </row>
    <row r="19" spans="1:10" x14ac:dyDescent="0.25">
      <c r="A19" s="117">
        <v>8</v>
      </c>
      <c r="B19" s="27">
        <f>+IFERROR((VLOOKUP(A19,Hoja3N!$A$2:$J$841,4,FALSE)),"")</f>
        <v>1832</v>
      </c>
      <c r="C19" s="27">
        <f>+IFERROR((VLOOKUP(A19,Hoja3N!$A$2:$J$841,5,FALSE)),"")</f>
        <v>0</v>
      </c>
      <c r="D19" s="28" t="str">
        <f>+IFERROR((VLOOKUP(A19,Hoja3N!$A$2:$J$841,6,FALSE)),"")</f>
        <v>UNIVERSIDAD TECNOLOGICA DE BOLIVAR</v>
      </c>
      <c r="E19" s="29"/>
      <c r="F19" s="30"/>
      <c r="G19" s="27" t="str">
        <f>+IFERROR((VLOOKUP(A19,Hoja3N!$A$2:$J$841,7,FALSE)),"")</f>
        <v>Bolívar</v>
      </c>
      <c r="H19" s="27" t="str">
        <f>+IFERROR((VLOOKUP(A19,Hoja3N!$A$2:$J$841,8,FALSE)),"")</f>
        <v>PRIVADA</v>
      </c>
      <c r="I19" s="31" t="str">
        <f>+IFERROR((VLOOKUP(A19,Hoja3N!$A$2:$J$841,9,FALSE)),"")</f>
        <v>Universidad</v>
      </c>
      <c r="J19" s="118">
        <f>+IFERROR((VLOOKUP(A19,Hoja3N!$A$2:$J$841,10,FALSE)),"")</f>
        <v>17</v>
      </c>
    </row>
    <row r="20" spans="1:10" x14ac:dyDescent="0.25">
      <c r="A20" s="117">
        <v>9</v>
      </c>
      <c r="B20" s="27">
        <f>+IFERROR((VLOOKUP(A20,Hoja3N!$A$2:$J$841,4,FALSE)),"")</f>
        <v>1833</v>
      </c>
      <c r="C20" s="27">
        <f>+IFERROR((VLOOKUP(A20,Hoja3N!$A$2:$J$841,5,FALSE)),"")</f>
        <v>0</v>
      </c>
      <c r="D20" s="28" t="str">
        <f>+IFERROR((VLOOKUP(A20,Hoja3N!$A$2:$J$841,6,FALSE)),"")</f>
        <v>UNIVERSIDAD DEL SINU - ELIAS BECHARA ZAINUM - UNISINU -</v>
      </c>
      <c r="E20" s="29"/>
      <c r="F20" s="30"/>
      <c r="G20" s="27" t="str">
        <f>+IFERROR((VLOOKUP(A20,Hoja3N!$A$2:$J$841,7,FALSE)),"")</f>
        <v>Córdoba</v>
      </c>
      <c r="H20" s="27" t="str">
        <f>+IFERROR((VLOOKUP(A20,Hoja3N!$A$2:$J$841,8,FALSE)),"")</f>
        <v>PRIVADA</v>
      </c>
      <c r="I20" s="31" t="str">
        <f>+IFERROR((VLOOKUP(A20,Hoja3N!$A$2:$J$841,9,FALSE)),"")</f>
        <v>Universidad</v>
      </c>
      <c r="J20" s="118">
        <f>+IFERROR((VLOOKUP(A20,Hoja3N!$A$2:$J$841,10,FALSE)),"")</f>
        <v>8056</v>
      </c>
    </row>
    <row r="21" spans="1:10" x14ac:dyDescent="0.25">
      <c r="A21" s="117">
        <v>10</v>
      </c>
      <c r="B21" s="27">
        <f>+IFERROR((VLOOKUP(A21,Hoja3N!$A$2:$J$841,4,FALSE)),"")</f>
        <v>2102</v>
      </c>
      <c r="C21" s="27">
        <f>+IFERROR((VLOOKUP(A21,Hoja3N!$A$2:$J$841,5,FALSE)),"")</f>
        <v>0</v>
      </c>
      <c r="D21" s="28" t="str">
        <f>+IFERROR((VLOOKUP(A21,Hoja3N!$A$2:$J$841,6,FALSE)),"")</f>
        <v>UNIVERSIDAD NACIONAL ABIERTA Y A DISTANCIA UNAD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OFICIAL</v>
      </c>
      <c r="I21" s="31" t="str">
        <f>+IFERROR((VLOOKUP(A21,Hoja3N!$A$2:$J$841,9,FALSE)),"")</f>
        <v>Universidad</v>
      </c>
      <c r="J21" s="118">
        <f>+IFERROR((VLOOKUP(A21,Hoja3N!$A$2:$J$841,10,FALSE)),"")</f>
        <v>1542</v>
      </c>
    </row>
    <row r="22" spans="1:10" x14ac:dyDescent="0.25">
      <c r="A22" s="117">
        <v>11</v>
      </c>
      <c r="B22" s="27">
        <f>+IFERROR((VLOOKUP(A22,Hoja3N!$A$2:$J$841,4,FALSE)),"")</f>
        <v>2104</v>
      </c>
      <c r="C22" s="27">
        <f>+IFERROR((VLOOKUP(A22,Hoja3N!$A$2:$J$841,5,FALSE)),"")</f>
        <v>0</v>
      </c>
      <c r="D22" s="28" t="str">
        <f>+IFERROR((VLOOKUP(A22,Hoja3N!$A$2:$J$841,6,FALSE)),"")</f>
        <v>ESCUELA SUPERIOR DE ADMINISTRACION PUBLICA-ESAP-</v>
      </c>
      <c r="E22" s="29"/>
      <c r="F22" s="30"/>
      <c r="G22" s="27" t="str">
        <f>+IFERROR((VLOOKUP(A22,Hoja3N!$A$2:$J$841,7,FALSE)),"")</f>
        <v>Bogotá, D.C.</v>
      </c>
      <c r="H22" s="27" t="str">
        <f>+IFERROR((VLOOKUP(A22,Hoja3N!$A$2:$J$841,8,FALSE)),"")</f>
        <v>OFICIAL</v>
      </c>
      <c r="I22" s="31" t="str">
        <f>+IFERROR((VLOOKUP(A22,Hoja3N!$A$2:$J$841,9,FALSE)),"")</f>
        <v>Institución Universitaria/Escuela Tecnológica</v>
      </c>
      <c r="J22" s="118">
        <f>+IFERROR((VLOOKUP(A22,Hoja3N!$A$2:$J$841,10,FALSE)),"")</f>
        <v>418</v>
      </c>
    </row>
    <row r="23" spans="1:10" x14ac:dyDescent="0.25">
      <c r="A23" s="117">
        <v>12</v>
      </c>
      <c r="B23" s="27">
        <f>+IFERROR((VLOOKUP(A23,Hoja3N!$A$2:$J$841,4,FALSE)),"")</f>
        <v>2709</v>
      </c>
      <c r="C23" s="27">
        <f>+IFERROR((VLOOKUP(A23,Hoja3N!$A$2:$J$841,5,FALSE)),"")</f>
        <v>0</v>
      </c>
      <c r="D23" s="28" t="str">
        <f>+IFERROR((VLOOKUP(A23,Hoja3N!$A$2:$J$841,6,FALSE)),"")</f>
        <v>FUNDACION UNIVERSITARIA SAN MARTIN</v>
      </c>
      <c r="E23" s="29"/>
      <c r="F23" s="30"/>
      <c r="G23" s="27" t="str">
        <f>+IFERROR((VLOOKUP(A23,Hoja3N!$A$2:$J$841,7,FALSE)),"")</f>
        <v>Bogotá, D.C.</v>
      </c>
      <c r="H23" s="27" t="str">
        <f>+IFERROR((VLOOKUP(A23,Hoja3N!$A$2:$J$841,8,FALSE)),"")</f>
        <v>PRIVADA</v>
      </c>
      <c r="I23" s="31" t="str">
        <f>+IFERROR((VLOOKUP(A23,Hoja3N!$A$2:$J$841,9,FALSE)),"")</f>
        <v>Institución Universitaria/Escuela Tecnológica</v>
      </c>
      <c r="J23" s="118">
        <f>+IFERROR((VLOOKUP(A23,Hoja3N!$A$2:$J$841,10,FALSE)),"")</f>
        <v>75</v>
      </c>
    </row>
    <row r="24" spans="1:10" x14ac:dyDescent="0.25">
      <c r="A24" s="117">
        <v>13</v>
      </c>
      <c r="B24" s="27">
        <f>+IFERROR((VLOOKUP(A24,Hoja3N!$A$2:$J$841,4,FALSE)),"")</f>
        <v>2719</v>
      </c>
      <c r="C24" s="27">
        <f>+IFERROR((VLOOKUP(A24,Hoja3N!$A$2:$J$841,5,FALSE)),"")</f>
        <v>0</v>
      </c>
      <c r="D24" s="28" t="str">
        <f>+IFERROR((VLOOKUP(A24,Hoja3N!$A$2:$J$841,6,FALSE)),"")</f>
        <v>UNIVERSIDAD CATÓLICA LUIS AMIGÓ</v>
      </c>
      <c r="E24" s="29"/>
      <c r="F24" s="30"/>
      <c r="G24" s="27" t="str">
        <f>+IFERROR((VLOOKUP(A24,Hoja3N!$A$2:$J$841,7,FALSE)),"")</f>
        <v>Antioquia</v>
      </c>
      <c r="H24" s="27" t="str">
        <f>+IFERROR((VLOOKUP(A24,Hoja3N!$A$2:$J$841,8,FALSE)),"")</f>
        <v>PRIVADA</v>
      </c>
      <c r="I24" s="31" t="str">
        <f>+IFERROR((VLOOKUP(A24,Hoja3N!$A$2:$J$841,9,FALSE)),"")</f>
        <v>Universidad</v>
      </c>
      <c r="J24" s="118">
        <f>+IFERROR((VLOOKUP(A24,Hoja3N!$A$2:$J$841,10,FALSE)),"")</f>
        <v>187</v>
      </c>
    </row>
    <row r="25" spans="1:10" x14ac:dyDescent="0.25">
      <c r="A25" s="117">
        <v>14</v>
      </c>
      <c r="B25" s="27">
        <f>+IFERROR((VLOOKUP(A25,Hoja3N!$A$2:$J$841,4,FALSE)),"")</f>
        <v>2812</v>
      </c>
      <c r="C25" s="27">
        <f>+IFERROR((VLOOKUP(A25,Hoja3N!$A$2:$J$841,5,FALSE)),"")</f>
        <v>0</v>
      </c>
      <c r="D25" s="28" t="str">
        <f>+IFERROR((VLOOKUP(A25,Hoja3N!$A$2:$J$841,6,FALSE)),"")</f>
        <v>UNIVERSIDAD EAN</v>
      </c>
      <c r="E25" s="29"/>
      <c r="F25" s="30"/>
      <c r="G25" s="27" t="str">
        <f>+IFERROR((VLOOKUP(A25,Hoja3N!$A$2:$J$841,7,FALSE)),"")</f>
        <v>Bogotá, D.C.</v>
      </c>
      <c r="H25" s="27" t="str">
        <f>+IFERROR((VLOOKUP(A25,Hoja3N!$A$2:$J$841,8,FALSE)),"")</f>
        <v>PRIVADA</v>
      </c>
      <c r="I25" s="31" t="str">
        <f>+IFERROR((VLOOKUP(A25,Hoja3N!$A$2:$J$841,9,FALSE)),"")</f>
        <v>Universidad</v>
      </c>
      <c r="J25" s="118">
        <f>+IFERROR((VLOOKUP(A25,Hoja3N!$A$2:$J$841,10,FALSE)),"")</f>
        <v>2</v>
      </c>
    </row>
    <row r="26" spans="1:10" x14ac:dyDescent="0.25">
      <c r="A26" s="117">
        <v>15</v>
      </c>
      <c r="B26" s="27">
        <f>+IFERROR((VLOOKUP(A26,Hoja3N!$A$2:$J$841,4,FALSE)),"")</f>
        <v>2823</v>
      </c>
      <c r="C26" s="27">
        <f>+IFERROR((VLOOKUP(A26,Hoja3N!$A$2:$J$841,5,FALSE)),"")</f>
        <v>0</v>
      </c>
      <c r="D26" s="28" t="str">
        <f>+IFERROR((VLOOKUP(A26,Hoja3N!$A$2:$J$841,6,FALSE)),"")</f>
        <v>CORPORACION UNIVERSITARIA DEL CARIBE - CECAR</v>
      </c>
      <c r="E26" s="29"/>
      <c r="F26" s="30"/>
      <c r="G26" s="27" t="str">
        <f>+IFERROR((VLOOKUP(A26,Hoja3N!$A$2:$J$841,7,FALSE)),"")</f>
        <v>Sucre</v>
      </c>
      <c r="H26" s="27" t="str">
        <f>+IFERROR((VLOOKUP(A26,Hoja3N!$A$2:$J$841,8,FALSE)),"")</f>
        <v>PRIVADA</v>
      </c>
      <c r="I26" s="31" t="str">
        <f>+IFERROR((VLOOKUP(A26,Hoja3N!$A$2:$J$841,9,FALSE)),"")</f>
        <v>Institución Universitaria/Escuela Tecnológica</v>
      </c>
      <c r="J26" s="118">
        <f>+IFERROR((VLOOKUP(A26,Hoja3N!$A$2:$J$841,10,FALSE)),"")</f>
        <v>51</v>
      </c>
    </row>
    <row r="27" spans="1:10" x14ac:dyDescent="0.25">
      <c r="A27" s="117">
        <v>16</v>
      </c>
      <c r="B27" s="27">
        <f>+IFERROR((VLOOKUP(A27,Hoja3N!$A$2:$J$841,4,FALSE)),"")</f>
        <v>2831</v>
      </c>
      <c r="C27" s="27">
        <f>+IFERROR((VLOOKUP(A27,Hoja3N!$A$2:$J$841,5,FALSE)),"")</f>
        <v>0</v>
      </c>
      <c r="D27" s="28" t="str">
        <f>+IFERROR((VLOOKUP(A27,Hoja3N!$A$2:$J$841,6,FALSE)),"")</f>
        <v>CORPORACION UNIVERSITARIA DE CIENCIA Y DESARROLLO - UNICIENCIA</v>
      </c>
      <c r="E27" s="29"/>
      <c r="F27" s="30"/>
      <c r="G27" s="27" t="str">
        <f>+IFERROR((VLOOKUP(A27,Hoja3N!$A$2:$J$841,7,FALSE)),"")</f>
        <v>Bogotá, D.C.</v>
      </c>
      <c r="H27" s="27" t="str">
        <f>+IFERROR((VLOOKUP(A27,Hoja3N!$A$2:$J$841,8,FALSE)),"")</f>
        <v>PRIVADA</v>
      </c>
      <c r="I27" s="31" t="str">
        <f>+IFERROR((VLOOKUP(A27,Hoja3N!$A$2:$J$841,9,FALSE)),"")</f>
        <v>Institución Universitaria/Escuela Tecnológica</v>
      </c>
      <c r="J27" s="118">
        <f>+IFERROR((VLOOKUP(A27,Hoja3N!$A$2:$J$841,10,FALSE)),"")</f>
        <v>131</v>
      </c>
    </row>
    <row r="28" spans="1:10" x14ac:dyDescent="0.25">
      <c r="A28" s="117">
        <v>17</v>
      </c>
      <c r="B28" s="27">
        <f>+IFERROR((VLOOKUP(A28,Hoja3N!$A$2:$J$841,4,FALSE)),"")</f>
        <v>2833</v>
      </c>
      <c r="C28" s="27">
        <f>+IFERROR((VLOOKUP(A28,Hoja3N!$A$2:$J$841,5,FALSE)),"")</f>
        <v>0</v>
      </c>
      <c r="D28" s="28" t="str">
        <f>+IFERROR((VLOOKUP(A28,Hoja3N!$A$2:$J$841,6,FALSE)),"")</f>
        <v>CORPORACION UNIVERSITARIA REMINGTON</v>
      </c>
      <c r="E28" s="29"/>
      <c r="F28" s="30"/>
      <c r="G28" s="27" t="str">
        <f>+IFERROR((VLOOKUP(A28,Hoja3N!$A$2:$J$841,7,FALSE)),"")</f>
        <v>Antioquia</v>
      </c>
      <c r="H28" s="27" t="str">
        <f>+IFERROR((VLOOKUP(A28,Hoja3N!$A$2:$J$841,8,FALSE)),"")</f>
        <v>PRIVADA</v>
      </c>
      <c r="I28" s="31" t="str">
        <f>+IFERROR((VLOOKUP(A28,Hoja3N!$A$2:$J$841,9,FALSE)),"")</f>
        <v>Institución Universitaria/Escuela Tecnológica</v>
      </c>
      <c r="J28" s="118">
        <f>+IFERROR((VLOOKUP(A28,Hoja3N!$A$2:$J$841,10,FALSE)),"")</f>
        <v>2025</v>
      </c>
    </row>
    <row r="29" spans="1:10" x14ac:dyDescent="0.25">
      <c r="A29" s="117">
        <v>18</v>
      </c>
      <c r="B29" s="27">
        <f>+IFERROR((VLOOKUP(A29,Hoja3N!$A$2:$J$841,4,FALSE)),"")</f>
        <v>2850</v>
      </c>
      <c r="C29" s="27">
        <f>+IFERROR((VLOOKUP(A29,Hoja3N!$A$2:$J$841,5,FALSE)),"")</f>
        <v>0</v>
      </c>
      <c r="D29" s="28" t="str">
        <f>+IFERROR((VLOOKUP(A29,Hoja3N!$A$2:$J$841,6,FALSE)),"")</f>
        <v>CORPORACION UNIVERSITARIA ANTONIO JOSE DE SUCRE - CORPOSUCRE</v>
      </c>
      <c r="E29" s="29"/>
      <c r="F29" s="30"/>
      <c r="G29" s="27" t="str">
        <f>+IFERROR((VLOOKUP(A29,Hoja3N!$A$2:$J$841,7,FALSE)),"")</f>
        <v>Sucre</v>
      </c>
      <c r="H29" s="27" t="str">
        <f>+IFERROR((VLOOKUP(A29,Hoja3N!$A$2:$J$841,8,FALSE)),"")</f>
        <v>PRIVADA</v>
      </c>
      <c r="I29" s="31" t="str">
        <f>+IFERROR((VLOOKUP(A29,Hoja3N!$A$2:$J$841,9,FALSE)),"")</f>
        <v>Institución Universitaria/Escuela Tecnológica</v>
      </c>
      <c r="J29" s="118">
        <f>+IFERROR((VLOOKUP(A29,Hoja3N!$A$2:$J$841,10,FALSE)),"")</f>
        <v>29</v>
      </c>
    </row>
    <row r="30" spans="1:10" x14ac:dyDescent="0.25">
      <c r="A30" s="117">
        <v>19</v>
      </c>
      <c r="B30" s="27">
        <f>+IFERROR((VLOOKUP(A30,Hoja3N!$A$2:$J$841,4,FALSE)),"")</f>
        <v>3710</v>
      </c>
      <c r="C30" s="27">
        <f>+IFERROR((VLOOKUP(A30,Hoja3N!$A$2:$J$841,5,FALSE)),"")</f>
        <v>0</v>
      </c>
      <c r="D30" s="28" t="str">
        <f>+IFERROR((VLOOKUP(A30,Hoja3N!$A$2:$J$841,6,FALSE)),"")</f>
        <v>FUNDACION UNIVERSITARIA ANTONIO DE AREVALO - UNITECNAR</v>
      </c>
      <c r="E30" s="29"/>
      <c r="F30" s="30"/>
      <c r="G30" s="27" t="str">
        <f>+IFERROR((VLOOKUP(A30,Hoja3N!$A$2:$J$841,7,FALSE)),"")</f>
        <v>Bolívar</v>
      </c>
      <c r="H30" s="27" t="str">
        <f>+IFERROR((VLOOKUP(A30,Hoja3N!$A$2:$J$841,8,FALSE)),"")</f>
        <v>PRIVADA</v>
      </c>
      <c r="I30" s="31" t="str">
        <f>+IFERROR((VLOOKUP(A30,Hoja3N!$A$2:$J$841,9,FALSE)),"")</f>
        <v>Institución Universitaria/Escuela Tecnológica</v>
      </c>
      <c r="J30" s="118">
        <f>+IFERROR((VLOOKUP(A30,Hoja3N!$A$2:$J$841,10,FALSE)),"")</f>
        <v>136</v>
      </c>
    </row>
    <row r="31" spans="1:10" x14ac:dyDescent="0.25">
      <c r="A31" s="117">
        <v>20</v>
      </c>
      <c r="B31" s="27">
        <f>+IFERROR((VLOOKUP(A31,Hoja3N!$A$2:$J$841,4,FALSE)),"")</f>
        <v>4813</v>
      </c>
      <c r="C31" s="27">
        <f>+IFERROR((VLOOKUP(A31,Hoja3N!$A$2:$J$841,5,FALSE)),"")</f>
        <v>0</v>
      </c>
      <c r="D31" s="28" t="str">
        <f>+IFERROR((VLOOKUP(A31,Hoja3N!$A$2:$J$841,6,FALSE)),"")</f>
        <v>CORPORACION UNIFICADA NACIONAL DE EDUCACION SUPERIOR-CUN-</v>
      </c>
      <c r="E31" s="29"/>
      <c r="F31" s="30"/>
      <c r="G31" s="27" t="str">
        <f>+IFERROR((VLOOKUP(A31,Hoja3N!$A$2:$J$841,7,FALSE)),"")</f>
        <v>Bogotá, D.C.</v>
      </c>
      <c r="H31" s="27" t="str">
        <f>+IFERROR((VLOOKUP(A31,Hoja3N!$A$2:$J$841,8,FALSE)),"")</f>
        <v>PRIVADA</v>
      </c>
      <c r="I31" s="31" t="str">
        <f>+IFERROR((VLOOKUP(A31,Hoja3N!$A$2:$J$841,9,FALSE)),"")</f>
        <v>Institución Técnica Profesional</v>
      </c>
      <c r="J31" s="118">
        <f>+IFERROR((VLOOKUP(A31,Hoja3N!$A$2:$J$841,10,FALSE)),"")</f>
        <v>264</v>
      </c>
    </row>
    <row r="32" spans="1:10" x14ac:dyDescent="0.25">
      <c r="A32" s="117">
        <v>21</v>
      </c>
      <c r="B32" s="27">
        <f>+IFERROR((VLOOKUP(A32,Hoja3N!$A$2:$J$841,4,FALSE)),"")</f>
        <v>4837</v>
      </c>
      <c r="C32" s="27">
        <f>+IFERROR((VLOOKUP(A32,Hoja3N!$A$2:$J$841,5,FALSE)),"")</f>
        <v>0</v>
      </c>
      <c r="D32" s="28" t="str">
        <f>+IFERROR((VLOOKUP(A32,Hoja3N!$A$2:$J$841,6,FALSE)),"")</f>
        <v>CORPORACION UNIVERSITARIA DE CIENCIAS EMPRESARIALES, EDUCACION Y SALUD -UNICORSALUD-</v>
      </c>
      <c r="E32" s="29"/>
      <c r="F32" s="30"/>
      <c r="G32" s="27" t="str">
        <f>+IFERROR((VLOOKUP(A32,Hoja3N!$A$2:$J$841,7,FALSE)),"")</f>
        <v>Atlántico</v>
      </c>
      <c r="H32" s="27" t="str">
        <f>+IFERROR((VLOOKUP(A32,Hoja3N!$A$2:$J$841,8,FALSE)),"")</f>
        <v>PRIVADA</v>
      </c>
      <c r="I32" s="31" t="str">
        <f>+IFERROR((VLOOKUP(A32,Hoja3N!$A$2:$J$841,9,FALSE)),"")</f>
        <v>Institución Universitaria/Escuela Tecnológica</v>
      </c>
      <c r="J32" s="118">
        <f>+IFERROR((VLOOKUP(A32,Hoja3N!$A$2:$J$841,10,FALSE)),"")</f>
        <v>98</v>
      </c>
    </row>
    <row r="33" spans="1:10" x14ac:dyDescent="0.25">
      <c r="A33" s="117">
        <v>22</v>
      </c>
      <c r="B33" s="27">
        <f>+IFERROR((VLOOKUP(A33,Hoja3N!$A$2:$J$841,4,FALSE)),"")</f>
        <v>9110</v>
      </c>
      <c r="C33" s="27">
        <f>+IFERROR((VLOOKUP(A33,Hoja3N!$A$2:$J$841,5,FALSE)),"")</f>
        <v>0</v>
      </c>
      <c r="D33" s="28" t="str">
        <f>+IFERROR((VLOOKUP(A33,Hoja3N!$A$2:$J$841,6,FALSE)),"")</f>
        <v>SERVICIO NACIONAL DE APRENDIZAJE-SENA-</v>
      </c>
      <c r="E33" s="29"/>
      <c r="F33" s="30"/>
      <c r="G33" s="27" t="str">
        <f>+IFERROR((VLOOKUP(A33,Hoja3N!$A$2:$J$841,7,FALSE)),"")</f>
        <v>Bogotá, D.C.</v>
      </c>
      <c r="H33" s="27" t="str">
        <f>+IFERROR((VLOOKUP(A33,Hoja3N!$A$2:$J$841,8,FALSE)),"")</f>
        <v>OFICIAL</v>
      </c>
      <c r="I33" s="31" t="str">
        <f>+IFERROR((VLOOKUP(A33,Hoja3N!$A$2:$J$841,9,FALSE)),"")</f>
        <v>Institución Tecnológica</v>
      </c>
      <c r="J33" s="118">
        <f>+IFERROR((VLOOKUP(A33,Hoja3N!$A$2:$J$841,10,FALSE)),"")</f>
        <v>2780</v>
      </c>
    </row>
    <row r="34" spans="1:10" x14ac:dyDescent="0.25">
      <c r="A34" s="117">
        <v>23</v>
      </c>
      <c r="B34" s="27">
        <f>+IFERROR((VLOOKUP(A34,Hoja3N!$A$2:$J$841,4,FALSE)),"")</f>
        <v>9119</v>
      </c>
      <c r="C34" s="27">
        <f>+IFERROR((VLOOKUP(A34,Hoja3N!$A$2:$J$841,5,FALSE)),"")</f>
        <v>0</v>
      </c>
      <c r="D34" s="28" t="str">
        <f>+IFERROR((VLOOKUP(A34,Hoja3N!$A$2:$J$841,6,FALSE)),"")</f>
        <v>CORPORACION UNIVERSITARIA AMERICANA</v>
      </c>
      <c r="E34" s="29"/>
      <c r="F34" s="30"/>
      <c r="G34" s="27" t="str">
        <f>+IFERROR((VLOOKUP(A34,Hoja3N!$A$2:$J$841,7,FALSE)),"")</f>
        <v>Atlántico</v>
      </c>
      <c r="H34" s="27" t="str">
        <f>+IFERROR((VLOOKUP(A34,Hoja3N!$A$2:$J$841,8,FALSE)),"")</f>
        <v>PRIVADA</v>
      </c>
      <c r="I34" s="31" t="str">
        <f>+IFERROR((VLOOKUP(A34,Hoja3N!$A$2:$J$841,9,FALSE)),"")</f>
        <v>Institución Universitaria/Escuela Tecnológica</v>
      </c>
      <c r="J34" s="118">
        <f>+IFERROR((VLOOKUP(A34,Hoja3N!$A$2:$J$841,10,FALSE)),"")</f>
        <v>352</v>
      </c>
    </row>
    <row r="35" spans="1:10" x14ac:dyDescent="0.25">
      <c r="A35" s="117">
        <v>24</v>
      </c>
      <c r="B35" s="27">
        <f>+IFERROR((VLOOKUP(A35,Hoja3N!$A$2:$J$841,4,FALSE)),"")</f>
        <v>9929</v>
      </c>
      <c r="C35" s="27">
        <f>+IFERROR((VLOOKUP(A35,Hoja3N!$A$2:$J$841,5,FALSE)),"")</f>
        <v>0</v>
      </c>
      <c r="D35" s="28" t="str">
        <f>+IFERROR((VLOOKUP(A35,Hoja3N!$A$2:$J$841,6,FALSE)),"")</f>
        <v>UNIVERSIDAD AUTÓNOMA INDÍGENA INTERCULTURAL - UAIIN</v>
      </c>
      <c r="E35" s="29"/>
      <c r="F35" s="30"/>
      <c r="G35" s="27" t="str">
        <f>+IFERROR((VLOOKUP(A35,Hoja3N!$A$2:$J$841,7,FALSE)),"")</f>
        <v>Cauca</v>
      </c>
      <c r="H35" s="27" t="str">
        <f>+IFERROR((VLOOKUP(A35,Hoja3N!$A$2:$J$841,8,FALSE)),"")</f>
        <v>OFICIAL</v>
      </c>
      <c r="I35" s="31" t="str">
        <f>+IFERROR((VLOOKUP(A35,Hoja3N!$A$2:$J$841,9,FALSE)),"")</f>
        <v>Universidad</v>
      </c>
      <c r="J35" s="118">
        <f>+IFERROR((VLOOKUP(A35,Hoja3N!$A$2:$J$841,10,FALSE)),"")</f>
        <v>7</v>
      </c>
    </row>
    <row r="36" spans="1:10" x14ac:dyDescent="0.25">
      <c r="A36" s="117">
        <v>25</v>
      </c>
      <c r="B36" s="27" t="str">
        <f>+IFERROR((VLOOKUP(A36,Hoja3N!$A$2:$J$841,4,FALSE)),"")</f>
        <v/>
      </c>
      <c r="C36" s="27" t="str">
        <f>+IFERROR((VLOOKUP(A36,Hoja3N!$A$2:$J$841,5,FALSE)),"")</f>
        <v/>
      </c>
      <c r="D36" s="28" t="str">
        <f>+IFERROR((VLOOKUP(A36,Hoja3N!$A$2:$J$841,6,FALSE)),"")</f>
        <v/>
      </c>
      <c r="E36" s="29"/>
      <c r="F36" s="30"/>
      <c r="G36" s="27" t="str">
        <f>+IFERROR((VLOOKUP(A36,Hoja3N!$A$2:$J$841,7,FALSE)),"")</f>
        <v/>
      </c>
      <c r="H36" s="27" t="str">
        <f>+IFERROR((VLOOKUP(A36,Hoja3N!$A$2:$J$841,8,FALSE)),"")</f>
        <v/>
      </c>
      <c r="I36" s="31" t="str">
        <f>+IFERROR((VLOOKUP(A36,Hoja3N!$A$2:$J$841,9,FALSE)),"")</f>
        <v/>
      </c>
      <c r="J36" s="118" t="str">
        <f>+IFERROR((VLOOKUP(A36,Hoja3N!$A$2:$J$841,10,FALSE)),"")</f>
        <v/>
      </c>
    </row>
    <row r="37" spans="1:10" x14ac:dyDescent="0.25">
      <c r="A37" s="117">
        <v>26</v>
      </c>
      <c r="B37" s="27" t="str">
        <f>+IFERROR((VLOOKUP(A37,Hoja3N!$A$2:$J$841,4,FALSE)),"")</f>
        <v/>
      </c>
      <c r="C37" s="27" t="str">
        <f>+IFERROR((VLOOKUP(A37,Hoja3N!$A$2:$J$841,5,FALSE)),"")</f>
        <v/>
      </c>
      <c r="D37" s="28" t="str">
        <f>+IFERROR((VLOOKUP(A37,Hoja3N!$A$2:$J$841,6,FALSE)),"")</f>
        <v/>
      </c>
      <c r="E37" s="29"/>
      <c r="F37" s="30"/>
      <c r="G37" s="27" t="str">
        <f>+IFERROR((VLOOKUP(A37,Hoja3N!$A$2:$J$841,7,FALSE)),"")</f>
        <v/>
      </c>
      <c r="H37" s="27" t="str">
        <f>+IFERROR((VLOOKUP(A37,Hoja3N!$A$2:$J$841,8,FALSE)),"")</f>
        <v/>
      </c>
      <c r="I37" s="31" t="str">
        <f>+IFERROR((VLOOKUP(A37,Hoja3N!$A$2:$J$841,9,FALSE)),"")</f>
        <v/>
      </c>
      <c r="J37" s="118" t="str">
        <f>+IFERROR((VLOOKUP(A37,Hoja3N!$A$2:$J$841,10,FALSE)),"")</f>
        <v/>
      </c>
    </row>
    <row r="38" spans="1:10" x14ac:dyDescent="0.25">
      <c r="A38" s="117">
        <v>27</v>
      </c>
      <c r="B38" s="27" t="str">
        <f>+IFERROR((VLOOKUP(A38,Hoja3N!$A$2:$J$841,4,FALSE)),"")</f>
        <v/>
      </c>
      <c r="C38" s="27" t="str">
        <f>+IFERROR((VLOOKUP(A38,Hoja3N!$A$2:$J$841,5,FALSE)),"")</f>
        <v/>
      </c>
      <c r="D38" s="28" t="str">
        <f>+IFERROR((VLOOKUP(A38,Hoja3N!$A$2:$J$841,6,FALSE)),"")</f>
        <v/>
      </c>
      <c r="E38" s="29"/>
      <c r="F38" s="30"/>
      <c r="G38" s="27" t="str">
        <f>+IFERROR((VLOOKUP(A38,Hoja3N!$A$2:$J$841,7,FALSE)),"")</f>
        <v/>
      </c>
      <c r="H38" s="27" t="str">
        <f>+IFERROR((VLOOKUP(A38,Hoja3N!$A$2:$J$841,8,FALSE)),"")</f>
        <v/>
      </c>
      <c r="I38" s="31" t="str">
        <f>+IFERROR((VLOOKUP(A38,Hoja3N!$A$2:$J$841,9,FALSE)),"")</f>
        <v/>
      </c>
      <c r="J38" s="118" t="str">
        <f>+IFERROR((VLOOKUP(A38,Hoja3N!$A$2:$J$841,10,FALSE)),"")</f>
        <v/>
      </c>
    </row>
    <row r="39" spans="1:10" x14ac:dyDescent="0.25">
      <c r="A39" s="117">
        <v>28</v>
      </c>
      <c r="B39" s="27" t="str">
        <f>+IFERROR((VLOOKUP(A39,Hoja3N!$A$2:$J$841,4,FALSE)),"")</f>
        <v/>
      </c>
      <c r="C39" s="27" t="str">
        <f>+IFERROR((VLOOKUP(A39,Hoja3N!$A$2:$J$841,5,FALSE)),"")</f>
        <v/>
      </c>
      <c r="D39" s="28" t="str">
        <f>+IFERROR((VLOOKUP(A39,Hoja3N!$A$2:$J$841,6,FALSE)),"")</f>
        <v/>
      </c>
      <c r="E39" s="29"/>
      <c r="F39" s="30"/>
      <c r="G39" s="27" t="str">
        <f>+IFERROR((VLOOKUP(A39,Hoja3N!$A$2:$J$841,7,FALSE)),"")</f>
        <v/>
      </c>
      <c r="H39" s="27" t="str">
        <f>+IFERROR((VLOOKUP(A39,Hoja3N!$A$2:$J$841,8,FALSE)),"")</f>
        <v/>
      </c>
      <c r="I39" s="31" t="str">
        <f>+IFERROR((VLOOKUP(A39,Hoja3N!$A$2:$J$841,9,FALSE)),"")</f>
        <v/>
      </c>
      <c r="J39" s="118" t="str">
        <f>+IFERROR((VLOOKUP(A39,Hoja3N!$A$2:$J$841,10,FALSE)),"")</f>
        <v/>
      </c>
    </row>
    <row r="40" spans="1:10" x14ac:dyDescent="0.25">
      <c r="A40" s="117">
        <v>29</v>
      </c>
      <c r="B40" s="27" t="str">
        <f>+IFERROR((VLOOKUP(A40,Hoja3N!$A$2:$J$841,4,FALSE)),"")</f>
        <v/>
      </c>
      <c r="C40" s="27" t="str">
        <f>+IFERROR((VLOOKUP(A40,Hoja3N!$A$2:$J$841,5,FALSE)),"")</f>
        <v/>
      </c>
      <c r="D40" s="28" t="str">
        <f>+IFERROR((VLOOKUP(A40,Hoja3N!$A$2:$J$841,6,FALSE)),"")</f>
        <v/>
      </c>
      <c r="E40" s="29"/>
      <c r="F40" s="30"/>
      <c r="G40" s="27" t="str">
        <f>+IFERROR((VLOOKUP(A40,Hoja3N!$A$2:$J$841,7,FALSE)),"")</f>
        <v/>
      </c>
      <c r="H40" s="27" t="str">
        <f>+IFERROR((VLOOKUP(A40,Hoja3N!$A$2:$J$841,8,FALSE)),"")</f>
        <v/>
      </c>
      <c r="I40" s="31" t="str">
        <f>+IFERROR((VLOOKUP(A40,Hoja3N!$A$2:$J$841,9,FALSE)),"")</f>
        <v/>
      </c>
      <c r="J40" s="118" t="str">
        <f>+IFERROR((VLOOKUP(A40,Hoja3N!$A$2:$J$841,10,FALSE)),"")</f>
        <v/>
      </c>
    </row>
    <row r="41" spans="1:10" x14ac:dyDescent="0.25">
      <c r="A41" s="117">
        <v>30</v>
      </c>
      <c r="B41" s="27" t="str">
        <f>+IFERROR((VLOOKUP(A41,Hoja3N!$A$2:$J$841,4,FALSE)),"")</f>
        <v/>
      </c>
      <c r="C41" s="27" t="str">
        <f>+IFERROR((VLOOKUP(A41,Hoja3N!$A$2:$J$841,5,FALSE)),"")</f>
        <v/>
      </c>
      <c r="D41" s="28" t="str">
        <f>+IFERROR((VLOOKUP(A41,Hoja3N!$A$2:$J$841,6,FALSE)),"")</f>
        <v/>
      </c>
      <c r="E41" s="29"/>
      <c r="F41" s="30"/>
      <c r="G41" s="27" t="str">
        <f>+IFERROR((VLOOKUP(A41,Hoja3N!$A$2:$J$841,7,FALSE)),"")</f>
        <v/>
      </c>
      <c r="H41" s="27" t="str">
        <f>+IFERROR((VLOOKUP(A41,Hoja3N!$A$2:$J$841,8,FALSE)),"")</f>
        <v/>
      </c>
      <c r="I41" s="31" t="str">
        <f>+IFERROR((VLOOKUP(A41,Hoja3N!$A$2:$J$841,9,FALSE)),"")</f>
        <v/>
      </c>
      <c r="J41" s="118" t="str">
        <f>+IFERROR((VLOOKUP(A41,Hoja3N!$A$2:$J$841,10,FALSE)),"")</f>
        <v/>
      </c>
    </row>
    <row r="42" spans="1:10" x14ac:dyDescent="0.25">
      <c r="A42" s="117">
        <v>31</v>
      </c>
      <c r="B42" s="27" t="str">
        <f>+IFERROR((VLOOKUP(A42,Hoja3N!$A$2:$J$841,4,FALSE)),"")</f>
        <v/>
      </c>
      <c r="C42" s="27" t="str">
        <f>+IFERROR((VLOOKUP(A42,Hoja3N!$A$2:$J$841,5,FALSE)),"")</f>
        <v/>
      </c>
      <c r="D42" s="28" t="str">
        <f>+IFERROR((VLOOKUP(A42,Hoja3N!$A$2:$J$841,6,FALSE)),"")</f>
        <v/>
      </c>
      <c r="E42" s="29"/>
      <c r="F42" s="30"/>
      <c r="G42" s="27" t="str">
        <f>+IFERROR((VLOOKUP(A42,Hoja3N!$A$2:$J$841,7,FALSE)),"")</f>
        <v/>
      </c>
      <c r="H42" s="27" t="str">
        <f>+IFERROR((VLOOKUP(A42,Hoja3N!$A$2:$J$841,8,FALSE)),"")</f>
        <v/>
      </c>
      <c r="I42" s="31" t="str">
        <f>+IFERROR((VLOOKUP(A42,Hoja3N!$A$2:$J$841,9,FALSE)),"")</f>
        <v/>
      </c>
      <c r="J42" s="118" t="str">
        <f>+IFERROR((VLOOKUP(A42,Hoja3N!$A$2:$J$841,10,FALSE)),"")</f>
        <v/>
      </c>
    </row>
    <row r="43" spans="1:10" x14ac:dyDescent="0.25">
      <c r="A43" s="117">
        <v>32</v>
      </c>
      <c r="B43" s="27" t="str">
        <f>+IFERROR((VLOOKUP(A43,Hoja3N!$A$2:$J$841,4,FALSE)),"")</f>
        <v/>
      </c>
      <c r="C43" s="27" t="str">
        <f>+IFERROR((VLOOKUP(A43,Hoja3N!$A$2:$J$841,5,FALSE)),"")</f>
        <v/>
      </c>
      <c r="D43" s="28" t="str">
        <f>+IFERROR((VLOOKUP(A43,Hoja3N!$A$2:$J$841,6,FALSE)),"")</f>
        <v/>
      </c>
      <c r="E43" s="29"/>
      <c r="F43" s="30"/>
      <c r="G43" s="27" t="str">
        <f>+IFERROR((VLOOKUP(A43,Hoja3N!$A$2:$J$841,7,FALSE)),"")</f>
        <v/>
      </c>
      <c r="H43" s="27" t="str">
        <f>+IFERROR((VLOOKUP(A43,Hoja3N!$A$2:$J$841,8,FALSE)),"")</f>
        <v/>
      </c>
      <c r="I43" s="31" t="str">
        <f>+IFERROR((VLOOKUP(A43,Hoja3N!$A$2:$J$841,9,FALSE)),"")</f>
        <v/>
      </c>
      <c r="J43" s="118" t="str">
        <f>+IFERROR((VLOOKUP(A43,Hoja3N!$A$2:$J$841,10,FALSE)),"")</f>
        <v/>
      </c>
    </row>
    <row r="44" spans="1:10" x14ac:dyDescent="0.25">
      <c r="A44" s="117">
        <v>33</v>
      </c>
      <c r="B44" s="27" t="str">
        <f>+IFERROR((VLOOKUP(A44,Hoja3N!$A$2:$J$841,4,FALSE)),"")</f>
        <v/>
      </c>
      <c r="C44" s="27" t="str">
        <f>+IFERROR((VLOOKUP(A44,Hoja3N!$A$2:$J$841,5,FALSE)),"")</f>
        <v/>
      </c>
      <c r="D44" s="28" t="str">
        <f>+IFERROR((VLOOKUP(A44,Hoja3N!$A$2:$J$841,6,FALSE)),"")</f>
        <v/>
      </c>
      <c r="E44" s="29"/>
      <c r="F44" s="30"/>
      <c r="G44" s="27" t="str">
        <f>+IFERROR((VLOOKUP(A44,Hoja3N!$A$2:$J$841,7,FALSE)),"")</f>
        <v/>
      </c>
      <c r="H44" s="27" t="str">
        <f>+IFERROR((VLOOKUP(A44,Hoja3N!$A$2:$J$841,8,FALSE)),"")</f>
        <v/>
      </c>
      <c r="I44" s="31" t="str">
        <f>+IFERROR((VLOOKUP(A44,Hoja3N!$A$2:$J$841,9,FALSE)),"")</f>
        <v/>
      </c>
      <c r="J44" s="118" t="str">
        <f>+IFERROR((VLOOKUP(A44,Hoja3N!$A$2:$J$841,10,FALSE)),"")</f>
        <v/>
      </c>
    </row>
    <row r="45" spans="1:10" x14ac:dyDescent="0.25">
      <c r="A45" s="117">
        <v>34</v>
      </c>
      <c r="B45" s="27" t="str">
        <f>+IFERROR((VLOOKUP(A45,Hoja3N!$A$2:$J$841,4,FALSE)),"")</f>
        <v/>
      </c>
      <c r="C45" s="27" t="str">
        <f>+IFERROR((VLOOKUP(A45,Hoja3N!$A$2:$J$841,5,FALSE)),"")</f>
        <v/>
      </c>
      <c r="D45" s="28" t="str">
        <f>+IFERROR((VLOOKUP(A45,Hoja3N!$A$2:$J$841,6,FALSE)),"")</f>
        <v/>
      </c>
      <c r="E45" s="29"/>
      <c r="F45" s="30"/>
      <c r="G45" s="27" t="str">
        <f>+IFERROR((VLOOKUP(A45,Hoja3N!$A$2:$J$841,7,FALSE)),"")</f>
        <v/>
      </c>
      <c r="H45" s="27" t="str">
        <f>+IFERROR((VLOOKUP(A45,Hoja3N!$A$2:$J$841,8,FALSE)),"")</f>
        <v/>
      </c>
      <c r="I45" s="31" t="str">
        <f>+IFERROR((VLOOKUP(A45,Hoja3N!$A$2:$J$841,9,FALSE)),"")</f>
        <v/>
      </c>
      <c r="J45" s="118" t="str">
        <f>+IFERROR((VLOOKUP(A45,Hoja3N!$A$2:$J$841,10,FALSE)),"")</f>
        <v/>
      </c>
    </row>
    <row r="46" spans="1:10" x14ac:dyDescent="0.25">
      <c r="A46" s="117">
        <v>35</v>
      </c>
      <c r="B46" s="27" t="str">
        <f>+IFERROR((VLOOKUP(A46,Hoja3N!$A$2:$J$841,4,FALSE)),"")</f>
        <v/>
      </c>
      <c r="C46" s="27" t="str">
        <f>+IFERROR((VLOOKUP(A46,Hoja3N!$A$2:$J$841,5,FALSE)),"")</f>
        <v/>
      </c>
      <c r="D46" s="28" t="str">
        <f>+IFERROR((VLOOKUP(A46,Hoja3N!$A$2:$J$841,6,FALSE)),"")</f>
        <v/>
      </c>
      <c r="E46" s="29"/>
      <c r="F46" s="30"/>
      <c r="G46" s="27" t="str">
        <f>+IFERROR((VLOOKUP(A46,Hoja3N!$A$2:$J$841,7,FALSE)),"")</f>
        <v/>
      </c>
      <c r="H46" s="27" t="str">
        <f>+IFERROR((VLOOKUP(A46,Hoja3N!$A$2:$J$841,8,FALSE)),"")</f>
        <v/>
      </c>
      <c r="I46" s="31" t="str">
        <f>+IFERROR((VLOOKUP(A46,Hoja3N!$A$2:$J$841,9,FALSE)),"")</f>
        <v/>
      </c>
      <c r="J46" s="118" t="str">
        <f>+IFERROR((VLOOKUP(A46,Hoja3N!$A$2:$J$841,10,FALSE)),"")</f>
        <v/>
      </c>
    </row>
    <row r="47" spans="1:10" x14ac:dyDescent="0.25">
      <c r="A47" s="117">
        <v>36</v>
      </c>
      <c r="B47" s="27" t="str">
        <f>+IFERROR((VLOOKUP(A47,Hoja3N!$A$2:$J$841,4,FALSE)),"")</f>
        <v/>
      </c>
      <c r="C47" s="27" t="str">
        <f>+IFERROR((VLOOKUP(A47,Hoja3N!$A$2:$J$841,5,FALSE)),"")</f>
        <v/>
      </c>
      <c r="D47" s="28" t="str">
        <f>+IFERROR((VLOOKUP(A47,Hoja3N!$A$2:$J$841,6,FALSE)),"")</f>
        <v/>
      </c>
      <c r="E47" s="29"/>
      <c r="F47" s="30"/>
      <c r="G47" s="27" t="str">
        <f>+IFERROR((VLOOKUP(A47,Hoja3N!$A$2:$J$841,7,FALSE)),"")</f>
        <v/>
      </c>
      <c r="H47" s="27" t="str">
        <f>+IFERROR((VLOOKUP(A47,Hoja3N!$A$2:$J$841,8,FALSE)),"")</f>
        <v/>
      </c>
      <c r="I47" s="31" t="str">
        <f>+IFERROR((VLOOKUP(A47,Hoja3N!$A$2:$J$841,9,FALSE)),"")</f>
        <v/>
      </c>
      <c r="J47" s="118" t="str">
        <f>+IFERROR((VLOOKUP(A47,Hoja3N!$A$2:$J$841,10,FALSE)),"")</f>
        <v/>
      </c>
    </row>
    <row r="48" spans="1:10" x14ac:dyDescent="0.25">
      <c r="A48" s="117">
        <v>37</v>
      </c>
      <c r="B48" s="27" t="str">
        <f>+IFERROR((VLOOKUP(A48,Hoja3N!$A$2:$J$841,4,FALSE)),"")</f>
        <v/>
      </c>
      <c r="C48" s="27" t="str">
        <f>+IFERROR((VLOOKUP(A48,Hoja3N!$A$2:$J$841,5,FALSE)),"")</f>
        <v/>
      </c>
      <c r="D48" s="28" t="str">
        <f>+IFERROR((VLOOKUP(A48,Hoja3N!$A$2:$J$841,6,FALSE)),"")</f>
        <v/>
      </c>
      <c r="E48" s="29"/>
      <c r="F48" s="30"/>
      <c r="G48" s="27" t="str">
        <f>+IFERROR((VLOOKUP(A48,Hoja3N!$A$2:$J$841,7,FALSE)),"")</f>
        <v/>
      </c>
      <c r="H48" s="27" t="str">
        <f>+IFERROR((VLOOKUP(A48,Hoja3N!$A$2:$J$841,8,FALSE)),"")</f>
        <v/>
      </c>
      <c r="I48" s="31" t="str">
        <f>+IFERROR((VLOOKUP(A48,Hoja3N!$A$2:$J$841,9,FALSE)),"")</f>
        <v/>
      </c>
      <c r="J48" s="118" t="str">
        <f>+IFERROR((VLOOKUP(A48,Hoja3N!$A$2:$J$841,10,FALSE)),"")</f>
        <v/>
      </c>
    </row>
    <row r="49" spans="1:10" x14ac:dyDescent="0.25">
      <c r="A49" s="117">
        <v>38</v>
      </c>
      <c r="B49" s="27" t="str">
        <f>+IFERROR((VLOOKUP(A49,Hoja3N!$A$2:$J$841,4,FALSE)),"")</f>
        <v/>
      </c>
      <c r="C49" s="27" t="str">
        <f>+IFERROR((VLOOKUP(A49,Hoja3N!$A$2:$J$841,5,FALSE)),"")</f>
        <v/>
      </c>
      <c r="D49" s="28" t="str">
        <f>+IFERROR((VLOOKUP(A49,Hoja3N!$A$2:$J$841,6,FALSE)),"")</f>
        <v/>
      </c>
      <c r="E49" s="29"/>
      <c r="F49" s="30"/>
      <c r="G49" s="27" t="str">
        <f>+IFERROR((VLOOKUP(A49,Hoja3N!$A$2:$J$841,7,FALSE)),"")</f>
        <v/>
      </c>
      <c r="H49" s="27" t="str">
        <f>+IFERROR((VLOOKUP(A49,Hoja3N!$A$2:$J$841,8,FALSE)),"")</f>
        <v/>
      </c>
      <c r="I49" s="31" t="str">
        <f>+IFERROR((VLOOKUP(A49,Hoja3N!$A$2:$J$841,9,FALSE)),"")</f>
        <v/>
      </c>
      <c r="J49" s="118" t="str">
        <f>+IFERROR((VLOOKUP(A49,Hoja3N!$A$2:$J$841,10,FALSE)),"")</f>
        <v/>
      </c>
    </row>
    <row r="50" spans="1:10" x14ac:dyDescent="0.25">
      <c r="A50" s="117">
        <v>39</v>
      </c>
      <c r="B50" s="27" t="str">
        <f>+IFERROR((VLOOKUP(A50,Hoja3N!$A$2:$J$841,4,FALSE)),"")</f>
        <v/>
      </c>
      <c r="C50" s="27" t="str">
        <f>+IFERROR((VLOOKUP(A50,Hoja3N!$A$2:$J$841,5,FALSE)),"")</f>
        <v/>
      </c>
      <c r="D50" s="28" t="str">
        <f>+IFERROR((VLOOKUP(A50,Hoja3N!$A$2:$J$841,6,FALSE)),"")</f>
        <v/>
      </c>
      <c r="E50" s="29"/>
      <c r="F50" s="30"/>
      <c r="G50" s="27" t="str">
        <f>+IFERROR((VLOOKUP(A50,Hoja3N!$A$2:$J$841,7,FALSE)),"")</f>
        <v/>
      </c>
      <c r="H50" s="27" t="str">
        <f>+IFERROR((VLOOKUP(A50,Hoja3N!$A$2:$J$841,8,FALSE)),"")</f>
        <v/>
      </c>
      <c r="I50" s="31" t="str">
        <f>+IFERROR((VLOOKUP(A50,Hoja3N!$A$2:$J$841,9,FALSE)),"")</f>
        <v/>
      </c>
      <c r="J50" s="118" t="str">
        <f>+IFERROR((VLOOKUP(A50,Hoja3N!$A$2:$J$841,10,FALSE)),"")</f>
        <v/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0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0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0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0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0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0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0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0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0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0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0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0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0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0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0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0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0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0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0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0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0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0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0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0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0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0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0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0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0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0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0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0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0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0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0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0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0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0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0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0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0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0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0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0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0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0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0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0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0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0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0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0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0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0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0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0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0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0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0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0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0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0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0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0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0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0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0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0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0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0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0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0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0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0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0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0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0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0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0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0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0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0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0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0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0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0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0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0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0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0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0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0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0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0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0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0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0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0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0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0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0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0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0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0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0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0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0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0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0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0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0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0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0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0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0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0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0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0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0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0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0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0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0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0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0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0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0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0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0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0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0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0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0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0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0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0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0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0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0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0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0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0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0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0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0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0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0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0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0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0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0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0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0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0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0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0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0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0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0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0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0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0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0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0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0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0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0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0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0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0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0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0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0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0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0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0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0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0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0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0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0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0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0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0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0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0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0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0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0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0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0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0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0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0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0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0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0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0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0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0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0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0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0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0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0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0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0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0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0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0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0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0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0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0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0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0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0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0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0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0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0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0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0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0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0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0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0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0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0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0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0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0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0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0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0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0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0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0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0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0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0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0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0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0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0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0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0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0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0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0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0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0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0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0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0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0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0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0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0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0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0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0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0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0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0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0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0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0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0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0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0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0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0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0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0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0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0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0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0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0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0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0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0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0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0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0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0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0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0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0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0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0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0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0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0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1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2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3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4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5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6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7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8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9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10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11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12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13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14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15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16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17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18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19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20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21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22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23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24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24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24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24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24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24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24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24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24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24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24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24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24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24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24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24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24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24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24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24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24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24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24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24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24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24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24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24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24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24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24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24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24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24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24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24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24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24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24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24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24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24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24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24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24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24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24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24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24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24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24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24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24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24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24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24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24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24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24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24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24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24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24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24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24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24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24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24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24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24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24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24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24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24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24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24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24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24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24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24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24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24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24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24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24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24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24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24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24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24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24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24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24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24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24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24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24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24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24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24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24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24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24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24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24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24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24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24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24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24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24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24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24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24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24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24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24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24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24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24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24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24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24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24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24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24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24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24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24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24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24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24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24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24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24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24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24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24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24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24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24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24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24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24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24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24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24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24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24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24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24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24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24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24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24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24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24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24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24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24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24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24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24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24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24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24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24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24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24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24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24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24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24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24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24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24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24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24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24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24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24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24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24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24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24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24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24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24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24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24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24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24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24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24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24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24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24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24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24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24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24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24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24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24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24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24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24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24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24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24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24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24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24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24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24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24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24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24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24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24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24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24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24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24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24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24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24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24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24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24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24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24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24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24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24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24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24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24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24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24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24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24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24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24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24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24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24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24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24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24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24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24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24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24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24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24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24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24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24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24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24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24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24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24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24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24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24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24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24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24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24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24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24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24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24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24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24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24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24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24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24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24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24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24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24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24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24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24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24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24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24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24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24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24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24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24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24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24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24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24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24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24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24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24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24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24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24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24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24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24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24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24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24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24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24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24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24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24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24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24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24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24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24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24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24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24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24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24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24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24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24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24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24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24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24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24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24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24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24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24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24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24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24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24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24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24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24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24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24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24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24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24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24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24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24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24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24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24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24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24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24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24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24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24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24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24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24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24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24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24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24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24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24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24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24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24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24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24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24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24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24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24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24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24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24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24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24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24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24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24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24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24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24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24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24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24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24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24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24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24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24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24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24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24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24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24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24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24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24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24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24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24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24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24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24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24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24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24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24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24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24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24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24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24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24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24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24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24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24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24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24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24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24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24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24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24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24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24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24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24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28.5" x14ac:dyDescent="0.25">
      <c r="A7" s="1"/>
      <c r="B7" s="340" t="str">
        <f>+ESTADISTICAS!B7</f>
        <v>CORDOBA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23001</v>
      </c>
      <c r="C12" s="33" t="str">
        <f>+IFERROR((VLOOKUP(A12,Hoja4!$A$2:$M$1057,5,FALSE)),"")</f>
        <v>MONTERÍA</v>
      </c>
      <c r="D12" s="34">
        <f>+IFERROR((VLOOKUP(A12,Hoja4!$A$2:$AA$1057,7,FALSE)),"")</f>
        <v>23991</v>
      </c>
      <c r="E12" s="34">
        <f>+IFERROR((VLOOKUP(A12,Hoja4!$A$2:$AA$1057,8,FALSE)),"")</f>
        <v>25633</v>
      </c>
      <c r="F12" s="34">
        <f>+IFERROR((VLOOKUP(A12,Hoja4!$A$2:$AA$1057,9,FALSE)),"")</f>
        <v>28947</v>
      </c>
      <c r="G12" s="34">
        <f>+IFERROR((VLOOKUP(A12,Hoja4!$A$2:$AA$1057,10,FALSE)),"")</f>
        <v>30929</v>
      </c>
      <c r="H12" s="34">
        <f>+IFERROR((VLOOKUP(A12,Hoja4!$A$2:$AA$1057,11,FALSE)),"")</f>
        <v>33049</v>
      </c>
      <c r="I12" s="34">
        <f>+IFERROR((VLOOKUP(A12,Hoja4!$A$2:$AA$1057,12,FALSE)),"")</f>
        <v>32547</v>
      </c>
      <c r="J12" s="34">
        <f>+IFERROR((VLOOKUP(A12,Hoja4!$A$2:$AA$1057,13,FALSE)),"")</f>
        <v>33801</v>
      </c>
      <c r="K12" s="125">
        <f>+IFERROR((VLOOKUP(A12,Hoja4!$A$2:$AA$1057,14,FALSE)),"")</f>
        <v>33937</v>
      </c>
      <c r="L12" s="34">
        <f>+IFERROR((VLOOKUP(A12,Hoja4!$A$2:$AB$1057,15,FALSE)),"")</f>
        <v>34271</v>
      </c>
      <c r="M12" s="34">
        <f>+IFERROR((VLOOKUP(A12,Hoja4!$A$2:$AB$1057,16,FALSE)),"")</f>
        <v>38940</v>
      </c>
      <c r="N12" s="195">
        <f>+IFERROR((VLOOKUP(A12,Hoja4!$A$2:$AB$1057,17,FALSE)),"")</f>
        <v>36624</v>
      </c>
    </row>
    <row r="13" spans="1:14" x14ac:dyDescent="0.25">
      <c r="A13" s="121">
        <v>2</v>
      </c>
      <c r="B13" s="35">
        <f>+IFERROR((VLOOKUP(A13,Hoja4!$A$2:$M$1057,4,FALSE)),"")</f>
        <v>23068</v>
      </c>
      <c r="C13" s="33" t="str">
        <f>+IFERROR((VLOOKUP(A13,Hoja4!$A$2:$M$1057,5,FALSE)),"")</f>
        <v>AYAPEL</v>
      </c>
      <c r="D13" s="34">
        <f>+IFERROR((VLOOKUP(A13,Hoja4!$A$2:$AA$1057,7,FALSE)),"")</f>
        <v>66</v>
      </c>
      <c r="E13" s="34">
        <f>+IFERROR((VLOOKUP(A13,Hoja4!$A$2:$AA$1057,8,FALSE)),"")</f>
        <v>55</v>
      </c>
      <c r="F13" s="34">
        <f>+IFERROR((VLOOKUP(A13,Hoja4!$A$2:$AA$1057,9,FALSE)),"")</f>
        <v>25</v>
      </c>
      <c r="G13" s="34">
        <f>+IFERROR((VLOOKUP(A13,Hoja4!$A$2:$AA$1057,10,FALSE)),"")</f>
        <v>18</v>
      </c>
      <c r="H13" s="34">
        <f>+IFERROR((VLOOKUP(A13,Hoja4!$A$2:$AA$1057,11,FALSE)),"")</f>
        <v>25</v>
      </c>
      <c r="I13" s="34">
        <f>+IFERROR((VLOOKUP(A13,Hoja4!$A$2:$AA$1057,12,FALSE)),"")</f>
        <v>1</v>
      </c>
      <c r="J13" s="34">
        <f>+IFERROR((VLOOKUP(A13,Hoja4!$A$2:$AA$1057,13,FALSE)),"")</f>
        <v>1</v>
      </c>
      <c r="K13" s="125">
        <f>+IFERROR((VLOOKUP(A13,Hoja4!$A$2:$AA$1057,14,FALSE)),"")</f>
        <v>0</v>
      </c>
      <c r="L13" s="34">
        <f>+IFERROR((VLOOKUP(A13,Hoja4!$A$2:$AB$1057,15,FALSE)),"")</f>
        <v>0</v>
      </c>
      <c r="M13" s="34">
        <f>+IFERROR((VLOOKUP(A13,Hoja4!$A$2:$AB$1057,16,FALSE)),"")</f>
        <v>2</v>
      </c>
      <c r="N13" s="195">
        <f>+IFERROR((VLOOKUP(A13,Hoja4!$A$2:$AB$1057,17,FALSE)),"")</f>
        <v>2</v>
      </c>
    </row>
    <row r="14" spans="1:14" x14ac:dyDescent="0.25">
      <c r="A14" s="121">
        <v>3</v>
      </c>
      <c r="B14" s="35">
        <f>+IFERROR((VLOOKUP(A14,Hoja4!$A$2:$M$1057,4,FALSE)),"")</f>
        <v>23079</v>
      </c>
      <c r="C14" s="33" t="str">
        <f>+IFERROR((VLOOKUP(A14,Hoja4!$A$2:$M$1057,5,FALSE)),"")</f>
        <v>BUENAVISTA</v>
      </c>
      <c r="D14" s="34" t="str">
        <f>+IFERROR((VLOOKUP(A14,Hoja4!$A$2:$AA$1057,7,FALSE)),"")</f>
        <v>-</v>
      </c>
      <c r="E14" s="34" t="str">
        <f>+IFERROR((VLOOKUP(A14,Hoja4!$A$2:$AA$1057,8,FALSE)),"")</f>
        <v>-</v>
      </c>
      <c r="F14" s="34">
        <f>+IFERROR((VLOOKUP(A14,Hoja4!$A$2:$AA$1057,9,FALSE)),"")</f>
        <v>1</v>
      </c>
      <c r="G14" s="34" t="str">
        <f>+IFERROR((VLOOKUP(A14,Hoja4!$A$2:$AA$1057,10,FALSE)),"")</f>
        <v>-</v>
      </c>
      <c r="H14" s="34">
        <f>+IFERROR((VLOOKUP(A14,Hoja4!$A$2:$AA$1057,11,FALSE)),"")</f>
        <v>11</v>
      </c>
      <c r="I14" s="34" t="str">
        <f>+IFERROR((VLOOKUP(A14,Hoja4!$A$2:$AA$1057,12,FALSE)),"")</f>
        <v>-</v>
      </c>
      <c r="J14" s="34">
        <f>+IFERROR((VLOOKUP(A14,Hoja4!$A$2:$AA$1057,13,FALSE)),"")</f>
        <v>3</v>
      </c>
      <c r="K14" s="125">
        <f>+IFERROR((VLOOKUP(A14,Hoja4!$A$2:$AA$1057,14,FALSE)),"")</f>
        <v>0</v>
      </c>
      <c r="L14" s="34">
        <f>+IFERROR((VLOOKUP(A14,Hoja4!$A$2:$AB$1057,15,FALSE)),"")</f>
        <v>6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23090</v>
      </c>
      <c r="C15" s="33" t="str">
        <f>+IFERROR((VLOOKUP(A15,Hoja4!$A$2:$M$1057,5,FALSE)),"")</f>
        <v>CANALETE</v>
      </c>
      <c r="D15" s="34" t="str">
        <f>+IFERROR((VLOOKUP(A15,Hoja4!$A$2:$AA$1057,7,FALSE)),"")</f>
        <v>-</v>
      </c>
      <c r="E15" s="34">
        <f>+IFERROR((VLOOKUP(A15,Hoja4!$A$2:$AA$1057,8,FALSE)),"")</f>
        <v>1</v>
      </c>
      <c r="F15" s="34">
        <f>+IFERROR((VLOOKUP(A15,Hoja4!$A$2:$AA$1057,9,FALSE)),"")</f>
        <v>1</v>
      </c>
      <c r="G15" s="34" t="str">
        <f>+IFERROR((VLOOKUP(A15,Hoja4!$A$2:$AA$1057,10,FALSE)),"")</f>
        <v>-</v>
      </c>
      <c r="H15" s="34">
        <f>+IFERROR((VLOOKUP(A15,Hoja4!$A$2:$AA$1057,11,FALSE)),"")</f>
        <v>2</v>
      </c>
      <c r="I15" s="34" t="str">
        <f>+IFERROR((VLOOKUP(A15,Hoja4!$A$2:$AA$1057,12,FALSE)),"")</f>
        <v>-</v>
      </c>
      <c r="J15" s="34">
        <f>+IFERROR((VLOOKUP(A15,Hoja4!$A$2:$AA$1057,13,FALSE)),"")</f>
        <v>4</v>
      </c>
      <c r="K15" s="125">
        <f>+IFERROR((VLOOKUP(A15,Hoja4!$A$2:$AA$1057,14,FALSE)),"")</f>
        <v>0</v>
      </c>
      <c r="L15" s="34">
        <f>+IFERROR((VLOOKUP(A15,Hoja4!$A$2:$AB$1057,15,FALSE)),"")</f>
        <v>7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23162</v>
      </c>
      <c r="C16" s="33" t="str">
        <f>+IFERROR((VLOOKUP(A16,Hoja4!$A$2:$M$1057,5,FALSE)),"")</f>
        <v>CERETÉ</v>
      </c>
      <c r="D16" s="34">
        <f>+IFERROR((VLOOKUP(A16,Hoja4!$A$2:$AA$1057,7,FALSE)),"")</f>
        <v>617</v>
      </c>
      <c r="E16" s="34">
        <f>+IFERROR((VLOOKUP(A16,Hoja4!$A$2:$AA$1057,8,FALSE)),"")</f>
        <v>1028</v>
      </c>
      <c r="F16" s="34">
        <f>+IFERROR((VLOOKUP(A16,Hoja4!$A$2:$AA$1057,9,FALSE)),"")</f>
        <v>958</v>
      </c>
      <c r="G16" s="34">
        <f>+IFERROR((VLOOKUP(A16,Hoja4!$A$2:$AA$1057,10,FALSE)),"")</f>
        <v>957</v>
      </c>
      <c r="H16" s="34">
        <f>+IFERROR((VLOOKUP(A16,Hoja4!$A$2:$AA$1057,11,FALSE)),"")</f>
        <v>959</v>
      </c>
      <c r="I16" s="34" t="str">
        <f>+IFERROR((VLOOKUP(A16,Hoja4!$A$2:$AA$1057,12,FALSE)),"")</f>
        <v>-</v>
      </c>
      <c r="J16" s="34">
        <f>+IFERROR((VLOOKUP(A16,Hoja4!$A$2:$AA$1057,13,FALSE)),"")</f>
        <v>761</v>
      </c>
      <c r="K16" s="125">
        <f>+IFERROR((VLOOKUP(A16,Hoja4!$A$2:$AA$1057,14,FALSE)),"")</f>
        <v>855</v>
      </c>
      <c r="L16" s="34">
        <f>+IFERROR((VLOOKUP(A16,Hoja4!$A$2:$AB$1057,15,FALSE)),"")</f>
        <v>910</v>
      </c>
      <c r="M16" s="34">
        <f>+IFERROR((VLOOKUP(A16,Hoja4!$A$2:$AB$1057,16,FALSE)),"")</f>
        <v>980</v>
      </c>
      <c r="N16" s="195">
        <f>+IFERROR((VLOOKUP(A16,Hoja4!$A$2:$AB$1057,17,FALSE)),"")</f>
        <v>1232</v>
      </c>
    </row>
    <row r="17" spans="1:14" x14ac:dyDescent="0.25">
      <c r="A17" s="121">
        <v>6</v>
      </c>
      <c r="B17" s="35">
        <f>+IFERROR((VLOOKUP(A17,Hoja4!$A$2:$M$1057,4,FALSE)),"")</f>
        <v>23168</v>
      </c>
      <c r="C17" s="33" t="str">
        <f>+IFERROR((VLOOKUP(A17,Hoja4!$A$2:$M$1057,5,FALSE)),"")</f>
        <v>CHIMA</v>
      </c>
      <c r="D17" s="34" t="str">
        <f>+IFERROR((VLOOKUP(A17,Hoja4!$A$2:$AA$1057,7,FALSE)),"")</f>
        <v>-</v>
      </c>
      <c r="E17" s="34" t="str">
        <f>+IFERROR((VLOOKUP(A17,Hoja4!$A$2:$AA$1057,8,FALSE)),"")</f>
        <v>-</v>
      </c>
      <c r="F17" s="34" t="str">
        <f>+IFERROR((VLOOKUP(A17,Hoja4!$A$2:$AA$1057,9,FALSE)),"")</f>
        <v>-</v>
      </c>
      <c r="G17" s="34">
        <f>+IFERROR((VLOOKUP(A17,Hoja4!$A$2:$AA$1057,10,FALSE)),"")</f>
        <v>1</v>
      </c>
      <c r="H17" s="34">
        <f>+IFERROR((VLOOKUP(A17,Hoja4!$A$2:$AA$1057,11,FALSE)),"")</f>
        <v>18</v>
      </c>
      <c r="I17" s="34" t="str">
        <f>+IFERROR((VLOOKUP(A17,Hoja4!$A$2:$AA$1057,12,FALSE)),"")</f>
        <v>-</v>
      </c>
      <c r="J17" s="34">
        <f>+IFERROR((VLOOKUP(A17,Hoja4!$A$2:$AA$1057,13,FALSE)),"")</f>
        <v>3</v>
      </c>
      <c r="K17" s="125">
        <f>+IFERROR((VLOOKUP(A17,Hoja4!$A$2:$AA$1057,14,FALSE)),"")</f>
        <v>0</v>
      </c>
      <c r="L17" s="34">
        <f>+IFERROR((VLOOKUP(A17,Hoja4!$A$2:$AB$1057,15,FALSE)),"")</f>
        <v>3</v>
      </c>
      <c r="M17" s="34" t="str">
        <f>+IFERROR((VLOOKUP(A17,Hoja4!$A$2:$AB$1057,16,FALSE)),"")</f>
        <v>-</v>
      </c>
      <c r="N17" s="195">
        <f>+IFERROR((VLOOKUP(A17,Hoja4!$A$2:$AB$1057,17,FALSE)),"")</f>
        <v>0</v>
      </c>
    </row>
    <row r="18" spans="1:14" x14ac:dyDescent="0.25">
      <c r="A18" s="121">
        <v>7</v>
      </c>
      <c r="B18" s="35">
        <f>+IFERROR((VLOOKUP(A18,Hoja4!$A$2:$M$1057,4,FALSE)),"")</f>
        <v>23182</v>
      </c>
      <c r="C18" s="33" t="str">
        <f>+IFERROR((VLOOKUP(A18,Hoja4!$A$2:$M$1057,5,FALSE)),"")</f>
        <v>CHINU</v>
      </c>
      <c r="D18" s="34">
        <f>+IFERROR((VLOOKUP(A18,Hoja4!$A$2:$AA$1057,7,FALSE)),"")</f>
        <v>75</v>
      </c>
      <c r="E18" s="34">
        <f>+IFERROR((VLOOKUP(A18,Hoja4!$A$2:$AA$1057,8,FALSE)),"")</f>
        <v>26</v>
      </c>
      <c r="F18" s="34">
        <f>+IFERROR((VLOOKUP(A18,Hoja4!$A$2:$AA$1057,9,FALSE)),"")</f>
        <v>21</v>
      </c>
      <c r="G18" s="34">
        <f>+IFERROR((VLOOKUP(A18,Hoja4!$A$2:$AA$1057,10,FALSE)),"")</f>
        <v>15</v>
      </c>
      <c r="H18" s="34">
        <f>+IFERROR((VLOOKUP(A18,Hoja4!$A$2:$AA$1057,11,FALSE)),"")</f>
        <v>41</v>
      </c>
      <c r="I18" s="34" t="str">
        <f>+IFERROR((VLOOKUP(A18,Hoja4!$A$2:$AA$1057,12,FALSE)),"")</f>
        <v>-</v>
      </c>
      <c r="J18" s="34">
        <f>+IFERROR((VLOOKUP(A18,Hoja4!$A$2:$AA$1057,13,FALSE)),"")</f>
        <v>6</v>
      </c>
      <c r="K18" s="125">
        <f>+IFERROR((VLOOKUP(A18,Hoja4!$A$2:$AA$1057,14,FALSE)),"")</f>
        <v>0</v>
      </c>
      <c r="L18" s="34">
        <f>+IFERROR((VLOOKUP(A18,Hoja4!$A$2:$AB$1057,15,FALSE)),"")</f>
        <v>13</v>
      </c>
      <c r="M18" s="34" t="str">
        <f>+IFERROR((VLOOKUP(A18,Hoja4!$A$2:$AB$1057,16,FALSE)),"")</f>
        <v>-</v>
      </c>
      <c r="N18" s="195">
        <f>+IFERROR((VLOOKUP(A18,Hoja4!$A$2:$AB$1057,17,FALSE)),"")</f>
        <v>0</v>
      </c>
    </row>
    <row r="19" spans="1:14" x14ac:dyDescent="0.25">
      <c r="A19" s="121">
        <v>8</v>
      </c>
      <c r="B19" s="35">
        <f>+IFERROR((VLOOKUP(A19,Hoja4!$A$2:$M$1057,4,FALSE)),"")</f>
        <v>23189</v>
      </c>
      <c r="C19" s="33" t="str">
        <f>+IFERROR((VLOOKUP(A19,Hoja4!$A$2:$M$1057,5,FALSE)),"")</f>
        <v>CIÉNAGA DE ORO</v>
      </c>
      <c r="D19" s="34">
        <f>+IFERROR((VLOOKUP(A19,Hoja4!$A$2:$AA$1057,7,FALSE)),"")</f>
        <v>378</v>
      </c>
      <c r="E19" s="34">
        <f>+IFERROR((VLOOKUP(A19,Hoja4!$A$2:$AA$1057,8,FALSE)),"")</f>
        <v>342</v>
      </c>
      <c r="F19" s="34">
        <f>+IFERROR((VLOOKUP(A19,Hoja4!$A$2:$AA$1057,9,FALSE)),"")</f>
        <v>438</v>
      </c>
      <c r="G19" s="34">
        <f>+IFERROR((VLOOKUP(A19,Hoja4!$A$2:$AA$1057,10,FALSE)),"")</f>
        <v>460</v>
      </c>
      <c r="H19" s="34">
        <f>+IFERROR((VLOOKUP(A19,Hoja4!$A$2:$AA$1057,11,FALSE)),"")</f>
        <v>21</v>
      </c>
      <c r="I19" s="34">
        <f>+IFERROR((VLOOKUP(A19,Hoja4!$A$2:$AA$1057,12,FALSE)),"")</f>
        <v>1471</v>
      </c>
      <c r="J19" s="34">
        <f>+IFERROR((VLOOKUP(A19,Hoja4!$A$2:$AA$1057,13,FALSE)),"")</f>
        <v>1673</v>
      </c>
      <c r="K19" s="125">
        <f>+IFERROR((VLOOKUP(A19,Hoja4!$A$2:$AA$1057,14,FALSE)),"")</f>
        <v>1882</v>
      </c>
      <c r="L19" s="34">
        <f>+IFERROR((VLOOKUP(A19,Hoja4!$A$2:$AB$1057,15,FALSE)),"")</f>
        <v>1584</v>
      </c>
      <c r="M19" s="34">
        <f>+IFERROR((VLOOKUP(A19,Hoja4!$A$2:$AB$1057,16,FALSE)),"")</f>
        <v>10</v>
      </c>
      <c r="N19" s="195">
        <f>+IFERROR((VLOOKUP(A19,Hoja4!$A$2:$AB$1057,17,FALSE)),"")</f>
        <v>619</v>
      </c>
    </row>
    <row r="20" spans="1:14" x14ac:dyDescent="0.25">
      <c r="A20" s="121">
        <v>9</v>
      </c>
      <c r="B20" s="35">
        <f>+IFERROR((VLOOKUP(A20,Hoja4!$A$2:$M$1057,4,FALSE)),"")</f>
        <v>23300</v>
      </c>
      <c r="C20" s="33" t="str">
        <f>+IFERROR((VLOOKUP(A20,Hoja4!$A$2:$M$1057,5,FALSE)),"")</f>
        <v>COTORRA</v>
      </c>
      <c r="D20" s="34">
        <f>+IFERROR((VLOOKUP(A20,Hoja4!$A$2:$AA$1057,7,FALSE)),"")</f>
        <v>35</v>
      </c>
      <c r="E20" s="34">
        <f>+IFERROR((VLOOKUP(A20,Hoja4!$A$2:$AA$1057,8,FALSE)),"")</f>
        <v>35</v>
      </c>
      <c r="F20" s="34">
        <f>+IFERROR((VLOOKUP(A20,Hoja4!$A$2:$AA$1057,9,FALSE)),"")</f>
        <v>13</v>
      </c>
      <c r="G20" s="34">
        <f>+IFERROR((VLOOKUP(A20,Hoja4!$A$2:$AA$1057,10,FALSE)),"")</f>
        <v>7</v>
      </c>
      <c r="H20" s="34">
        <f>+IFERROR((VLOOKUP(A20,Hoja4!$A$2:$AA$1057,11,FALSE)),"")</f>
        <v>5</v>
      </c>
      <c r="I20" s="34" t="str">
        <f>+IFERROR((VLOOKUP(A20,Hoja4!$A$2:$AA$1057,12,FALSE)),"")</f>
        <v>-</v>
      </c>
      <c r="J20" s="34">
        <f>+IFERROR((VLOOKUP(A20,Hoja4!$A$2:$AA$1057,13,FALSE)),"")</f>
        <v>6</v>
      </c>
      <c r="K20" s="125">
        <f>+IFERROR((VLOOKUP(A20,Hoja4!$A$2:$AA$1057,14,FALSE)),"")</f>
        <v>0</v>
      </c>
      <c r="L20" s="34">
        <f>+IFERROR((VLOOKUP(A20,Hoja4!$A$2:$AB$1057,15,FALSE)),"")</f>
        <v>9</v>
      </c>
      <c r="M20" s="34" t="str">
        <f>+IFERROR((VLOOKUP(A20,Hoja4!$A$2:$AB$1057,16,FALSE)),"")</f>
        <v>-</v>
      </c>
      <c r="N20" s="195">
        <f>+IFERROR((VLOOKUP(A20,Hoja4!$A$2:$AB$1057,17,FALSE)),"")</f>
        <v>0</v>
      </c>
    </row>
    <row r="21" spans="1:14" x14ac:dyDescent="0.25">
      <c r="A21" s="121">
        <v>10</v>
      </c>
      <c r="B21" s="35">
        <f>+IFERROR((VLOOKUP(A21,Hoja4!$A$2:$M$1057,4,FALSE)),"")</f>
        <v>23350</v>
      </c>
      <c r="C21" s="33" t="str">
        <f>+IFERROR((VLOOKUP(A21,Hoja4!$A$2:$M$1057,5,FALSE)),"")</f>
        <v>LA APARTADA</v>
      </c>
      <c r="D21" s="34" t="str">
        <f>+IFERROR((VLOOKUP(A21,Hoja4!$A$2:$AA$1057,7,FALSE)),"")</f>
        <v>-</v>
      </c>
      <c r="E21" s="34">
        <f>+IFERROR((VLOOKUP(A21,Hoja4!$A$2:$AA$1057,8,FALSE)),"")</f>
        <v>33</v>
      </c>
      <c r="F21" s="34">
        <f>+IFERROR((VLOOKUP(A21,Hoja4!$A$2:$AA$1057,9,FALSE)),"")</f>
        <v>58</v>
      </c>
      <c r="G21" s="34">
        <f>+IFERROR((VLOOKUP(A21,Hoja4!$A$2:$AA$1057,10,FALSE)),"")</f>
        <v>53</v>
      </c>
      <c r="H21" s="34">
        <f>+IFERROR((VLOOKUP(A21,Hoja4!$A$2:$AA$1057,11,FALSE)),"")</f>
        <v>49</v>
      </c>
      <c r="I21" s="34">
        <f>+IFERROR((VLOOKUP(A21,Hoja4!$A$2:$AA$1057,12,FALSE)),"")</f>
        <v>21</v>
      </c>
      <c r="J21" s="34">
        <f>+IFERROR((VLOOKUP(A21,Hoja4!$A$2:$AA$1057,13,FALSE)),"")</f>
        <v>1</v>
      </c>
      <c r="K21" s="125">
        <f>+IFERROR((VLOOKUP(A21,Hoja4!$A$2:$AA$1057,14,FALSE)),"")</f>
        <v>1</v>
      </c>
      <c r="L21" s="34" t="str">
        <f>+IFERROR((VLOOKUP(A21,Hoja4!$A$2:$AB$1057,15,FALSE)),"")</f>
        <v>-</v>
      </c>
      <c r="M21" s="34" t="str">
        <f>+IFERROR((VLOOKUP(A21,Hoja4!$A$2:$AB$1057,16,FALSE)),"")</f>
        <v>-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23417</v>
      </c>
      <c r="C22" s="33" t="str">
        <f>+IFERROR((VLOOKUP(A22,Hoja4!$A$2:$M$1057,5,FALSE)),"")</f>
        <v>LORICA</v>
      </c>
      <c r="D22" s="34">
        <f>+IFERROR((VLOOKUP(A22,Hoja4!$A$2:$AA$1057,7,FALSE)),"")</f>
        <v>1647</v>
      </c>
      <c r="E22" s="34">
        <f>+IFERROR((VLOOKUP(A22,Hoja4!$A$2:$AA$1057,8,FALSE)),"")</f>
        <v>2019</v>
      </c>
      <c r="F22" s="34">
        <f>+IFERROR((VLOOKUP(A22,Hoja4!$A$2:$AA$1057,9,FALSE)),"")</f>
        <v>2192</v>
      </c>
      <c r="G22" s="34">
        <f>+IFERROR((VLOOKUP(A22,Hoja4!$A$2:$AA$1057,10,FALSE)),"")</f>
        <v>2304</v>
      </c>
      <c r="H22" s="34">
        <f>+IFERROR((VLOOKUP(A22,Hoja4!$A$2:$AA$1057,11,FALSE)),"")</f>
        <v>1312</v>
      </c>
      <c r="I22" s="34">
        <f>+IFERROR((VLOOKUP(A22,Hoja4!$A$2:$AA$1057,12,FALSE)),"")</f>
        <v>1381</v>
      </c>
      <c r="J22" s="34">
        <f>+IFERROR((VLOOKUP(A22,Hoja4!$A$2:$AA$1057,13,FALSE)),"")</f>
        <v>1837</v>
      </c>
      <c r="K22" s="125">
        <f>+IFERROR((VLOOKUP(A22,Hoja4!$A$2:$AA$1057,14,FALSE)),"")</f>
        <v>1967</v>
      </c>
      <c r="L22" s="34">
        <f>+IFERROR((VLOOKUP(A22,Hoja4!$A$2:$AB$1057,15,FALSE)),"")</f>
        <v>1730</v>
      </c>
      <c r="M22" s="34">
        <f>+IFERROR((VLOOKUP(A22,Hoja4!$A$2:$AB$1057,16,FALSE)),"")</f>
        <v>876</v>
      </c>
      <c r="N22" s="195">
        <f>+IFERROR((VLOOKUP(A22,Hoja4!$A$2:$AB$1057,17,FALSE)),"")</f>
        <v>1579</v>
      </c>
    </row>
    <row r="23" spans="1:14" x14ac:dyDescent="0.25">
      <c r="A23" s="121">
        <v>12</v>
      </c>
      <c r="B23" s="35">
        <f>+IFERROR((VLOOKUP(A23,Hoja4!$A$2:$M$1057,4,FALSE)),"")</f>
        <v>23419</v>
      </c>
      <c r="C23" s="33" t="str">
        <f>+IFERROR((VLOOKUP(A23,Hoja4!$A$2:$M$1057,5,FALSE)),"")</f>
        <v>LOS CORDOBAS</v>
      </c>
      <c r="D23" s="34">
        <f>+IFERROR((VLOOKUP(A23,Hoja4!$A$2:$AA$1057,7,FALSE)),"")</f>
        <v>33</v>
      </c>
      <c r="E23" s="34">
        <f>+IFERROR((VLOOKUP(A23,Hoja4!$A$2:$AA$1057,8,FALSE)),"")</f>
        <v>64</v>
      </c>
      <c r="F23" s="34">
        <f>+IFERROR((VLOOKUP(A23,Hoja4!$A$2:$AA$1057,9,FALSE)),"")</f>
        <v>27</v>
      </c>
      <c r="G23" s="34">
        <f>+IFERROR((VLOOKUP(A23,Hoja4!$A$2:$AA$1057,10,FALSE)),"")</f>
        <v>24</v>
      </c>
      <c r="H23" s="34">
        <f>+IFERROR((VLOOKUP(A23,Hoja4!$A$2:$AA$1057,11,FALSE)),"")</f>
        <v>28</v>
      </c>
      <c r="I23" s="34" t="str">
        <f>+IFERROR((VLOOKUP(A23,Hoja4!$A$2:$AA$1057,12,FALSE)),"")</f>
        <v>-</v>
      </c>
      <c r="J23" s="34">
        <f>+IFERROR((VLOOKUP(A23,Hoja4!$A$2:$AA$1057,13,FALSE)),"")</f>
        <v>2</v>
      </c>
      <c r="K23" s="125">
        <f>+IFERROR((VLOOKUP(A23,Hoja4!$A$2:$AA$1057,14,FALSE)),"")</f>
        <v>0</v>
      </c>
      <c r="L23" s="34">
        <f>+IFERROR((VLOOKUP(A23,Hoja4!$A$2:$AB$1057,15,FALSE)),"")</f>
        <v>0</v>
      </c>
      <c r="M23" s="34">
        <f>+IFERROR((VLOOKUP(A23,Hoja4!$A$2:$AB$1057,16,FALSE)),"")</f>
        <v>3</v>
      </c>
      <c r="N23" s="195">
        <f>+IFERROR((VLOOKUP(A23,Hoja4!$A$2:$AB$1057,17,FALSE)),"")</f>
        <v>0</v>
      </c>
    </row>
    <row r="24" spans="1:14" x14ac:dyDescent="0.25">
      <c r="A24" s="121">
        <v>13</v>
      </c>
      <c r="B24" s="35">
        <f>+IFERROR((VLOOKUP(A24,Hoja4!$A$2:$M$1057,4,FALSE)),"")</f>
        <v>23464</v>
      </c>
      <c r="C24" s="33" t="str">
        <f>+IFERROR((VLOOKUP(A24,Hoja4!$A$2:$M$1057,5,FALSE)),"")</f>
        <v>MOMIL</v>
      </c>
      <c r="D24" s="34" t="str">
        <f>+IFERROR((VLOOKUP(A24,Hoja4!$A$2:$AA$1057,7,FALSE)),"")</f>
        <v>-</v>
      </c>
      <c r="E24" s="34" t="str">
        <f>+IFERROR((VLOOKUP(A24,Hoja4!$A$2:$AA$1057,8,FALSE)),"")</f>
        <v>-</v>
      </c>
      <c r="F24" s="34" t="str">
        <f>+IFERROR((VLOOKUP(A24,Hoja4!$A$2:$AA$1057,9,FALSE)),"")</f>
        <v>-</v>
      </c>
      <c r="G24" s="34" t="str">
        <f>+IFERROR((VLOOKUP(A24,Hoja4!$A$2:$AA$1057,10,FALSE)),"")</f>
        <v>-</v>
      </c>
      <c r="H24" s="34">
        <f>+IFERROR((VLOOKUP(A24,Hoja4!$A$2:$AA$1057,11,FALSE)),"")</f>
        <v>21</v>
      </c>
      <c r="I24" s="34">
        <f>+IFERROR((VLOOKUP(A24,Hoja4!$A$2:$AA$1057,12,FALSE)),"")</f>
        <v>1</v>
      </c>
      <c r="J24" s="34">
        <f>+IFERROR((VLOOKUP(A24,Hoja4!$A$2:$AA$1057,13,FALSE)),"")</f>
        <v>3</v>
      </c>
      <c r="K24" s="125">
        <f>+IFERROR((VLOOKUP(A24,Hoja4!$A$2:$AA$1057,14,FALSE)),"")</f>
        <v>0</v>
      </c>
      <c r="L24" s="34">
        <f>+IFERROR((VLOOKUP(A24,Hoja4!$A$2:$AB$1057,15,FALSE)),"")</f>
        <v>4</v>
      </c>
      <c r="M24" s="34" t="str">
        <f>+IFERROR((VLOOKUP(A24,Hoja4!$A$2:$AB$1057,16,FALSE)),"")</f>
        <v>-</v>
      </c>
      <c r="N24" s="195">
        <f>+IFERROR((VLOOKUP(A24,Hoja4!$A$2:$AB$1057,17,FALSE)),"")</f>
        <v>0</v>
      </c>
    </row>
    <row r="25" spans="1:14" x14ac:dyDescent="0.25">
      <c r="A25" s="121">
        <v>14</v>
      </c>
      <c r="B25" s="35">
        <f>+IFERROR((VLOOKUP(A25,Hoja4!$A$2:$M$1057,4,FALSE)),"")</f>
        <v>23466</v>
      </c>
      <c r="C25" s="33" t="str">
        <f>+IFERROR((VLOOKUP(A25,Hoja4!$A$2:$M$1057,5,FALSE)),"")</f>
        <v>MONTELÍBANO</v>
      </c>
      <c r="D25" s="34">
        <f>+IFERROR((VLOOKUP(A25,Hoja4!$A$2:$AA$1057,7,FALSE)),"")</f>
        <v>964</v>
      </c>
      <c r="E25" s="34">
        <f>+IFERROR((VLOOKUP(A25,Hoja4!$A$2:$AA$1057,8,FALSE)),"")</f>
        <v>1179</v>
      </c>
      <c r="F25" s="34">
        <f>+IFERROR((VLOOKUP(A25,Hoja4!$A$2:$AA$1057,9,FALSE)),"")</f>
        <v>1167</v>
      </c>
      <c r="G25" s="34">
        <f>+IFERROR((VLOOKUP(A25,Hoja4!$A$2:$AA$1057,10,FALSE)),"")</f>
        <v>869</v>
      </c>
      <c r="H25" s="34">
        <f>+IFERROR((VLOOKUP(A25,Hoja4!$A$2:$AA$1057,11,FALSE)),"")</f>
        <v>265</v>
      </c>
      <c r="I25" s="34">
        <f>+IFERROR((VLOOKUP(A25,Hoja4!$A$2:$AA$1057,12,FALSE)),"")</f>
        <v>409</v>
      </c>
      <c r="J25" s="34">
        <f>+IFERROR((VLOOKUP(A25,Hoja4!$A$2:$AA$1057,13,FALSE)),"")</f>
        <v>321</v>
      </c>
      <c r="K25" s="125">
        <f>+IFERROR((VLOOKUP(A25,Hoja4!$A$2:$AA$1057,14,FALSE)),"")</f>
        <v>224</v>
      </c>
      <c r="L25" s="34">
        <f>+IFERROR((VLOOKUP(A25,Hoja4!$A$2:$AB$1057,15,FALSE)),"")</f>
        <v>164</v>
      </c>
      <c r="M25" s="34">
        <f>+IFERROR((VLOOKUP(A25,Hoja4!$A$2:$AB$1057,16,FALSE)),"")</f>
        <v>153</v>
      </c>
      <c r="N25" s="195">
        <f>+IFERROR((VLOOKUP(A25,Hoja4!$A$2:$AB$1057,17,FALSE)),"")</f>
        <v>243</v>
      </c>
    </row>
    <row r="26" spans="1:14" x14ac:dyDescent="0.25">
      <c r="A26" s="121">
        <v>15</v>
      </c>
      <c r="B26" s="35">
        <f>+IFERROR((VLOOKUP(A26,Hoja4!$A$2:$M$1057,4,FALSE)),"")</f>
        <v>23500</v>
      </c>
      <c r="C26" s="33" t="str">
        <f>+IFERROR((VLOOKUP(A26,Hoja4!$A$2:$M$1057,5,FALSE)),"")</f>
        <v>MOÑITOS</v>
      </c>
      <c r="D26" s="34">
        <f>+IFERROR((VLOOKUP(A26,Hoja4!$A$2:$AA$1057,7,FALSE)),"")</f>
        <v>99</v>
      </c>
      <c r="E26" s="34">
        <f>+IFERROR((VLOOKUP(A26,Hoja4!$A$2:$AA$1057,8,FALSE)),"")</f>
        <v>54</v>
      </c>
      <c r="F26" s="34">
        <f>+IFERROR((VLOOKUP(A26,Hoja4!$A$2:$AA$1057,9,FALSE)),"")</f>
        <v>54</v>
      </c>
      <c r="G26" s="34">
        <f>+IFERROR((VLOOKUP(A26,Hoja4!$A$2:$AA$1057,10,FALSE)),"")</f>
        <v>13</v>
      </c>
      <c r="H26" s="34">
        <f>+IFERROR((VLOOKUP(A26,Hoja4!$A$2:$AA$1057,11,FALSE)),"")</f>
        <v>5</v>
      </c>
      <c r="I26" s="34">
        <f>+IFERROR((VLOOKUP(A26,Hoja4!$A$2:$AA$1057,12,FALSE)),"")</f>
        <v>50</v>
      </c>
      <c r="J26" s="34">
        <f>+IFERROR((VLOOKUP(A26,Hoja4!$A$2:$AA$1057,13,FALSE)),"")</f>
        <v>67</v>
      </c>
      <c r="K26" s="125">
        <f>+IFERROR((VLOOKUP(A26,Hoja4!$A$2:$AA$1057,14,FALSE)),"")</f>
        <v>77</v>
      </c>
      <c r="L26" s="34">
        <f>+IFERROR((VLOOKUP(A26,Hoja4!$A$2:$AB$1057,15,FALSE)),"")</f>
        <v>41</v>
      </c>
      <c r="M26" s="34" t="str">
        <f>+IFERROR((VLOOKUP(A26,Hoja4!$A$2:$AB$1057,16,FALSE)),"")</f>
        <v>-</v>
      </c>
      <c r="N26" s="195">
        <f>+IFERROR((VLOOKUP(A26,Hoja4!$A$2:$AB$1057,17,FALSE)),"")</f>
        <v>7</v>
      </c>
    </row>
    <row r="27" spans="1:14" x14ac:dyDescent="0.25">
      <c r="A27" s="121">
        <v>16</v>
      </c>
      <c r="B27" s="35">
        <f>+IFERROR((VLOOKUP(A27,Hoja4!$A$2:$M$1057,4,FALSE)),"")</f>
        <v>23555</v>
      </c>
      <c r="C27" s="33" t="str">
        <f>+IFERROR((VLOOKUP(A27,Hoja4!$A$2:$M$1057,5,FALSE)),"")</f>
        <v>PLANETA RICA</v>
      </c>
      <c r="D27" s="34">
        <f>+IFERROR((VLOOKUP(A27,Hoja4!$A$2:$AA$1057,7,FALSE)),"")</f>
        <v>481</v>
      </c>
      <c r="E27" s="34">
        <f>+IFERROR((VLOOKUP(A27,Hoja4!$A$2:$AA$1057,8,FALSE)),"")</f>
        <v>528</v>
      </c>
      <c r="F27" s="34">
        <f>+IFERROR((VLOOKUP(A27,Hoja4!$A$2:$AA$1057,9,FALSE)),"")</f>
        <v>453</v>
      </c>
      <c r="G27" s="34">
        <f>+IFERROR((VLOOKUP(A27,Hoja4!$A$2:$AA$1057,10,FALSE)),"")</f>
        <v>394</v>
      </c>
      <c r="H27" s="34">
        <f>+IFERROR((VLOOKUP(A27,Hoja4!$A$2:$AA$1057,11,FALSE)),"")</f>
        <v>108</v>
      </c>
      <c r="I27" s="34">
        <f>+IFERROR((VLOOKUP(A27,Hoja4!$A$2:$AA$1057,12,FALSE)),"")</f>
        <v>425</v>
      </c>
      <c r="J27" s="34">
        <f>+IFERROR((VLOOKUP(A27,Hoja4!$A$2:$AA$1057,13,FALSE)),"")</f>
        <v>375</v>
      </c>
      <c r="K27" s="125">
        <f>+IFERROR((VLOOKUP(A27,Hoja4!$A$2:$AA$1057,14,FALSE)),"")</f>
        <v>357</v>
      </c>
      <c r="L27" s="34">
        <f>+IFERROR((VLOOKUP(A27,Hoja4!$A$2:$AB$1057,15,FALSE)),"")</f>
        <v>292</v>
      </c>
      <c r="M27" s="34" t="str">
        <f>+IFERROR((VLOOKUP(A27,Hoja4!$A$2:$AB$1057,16,FALSE)),"")</f>
        <v>-</v>
      </c>
      <c r="N27" s="195">
        <f>+IFERROR((VLOOKUP(A27,Hoja4!$A$2:$AB$1057,17,FALSE)),"")</f>
        <v>83</v>
      </c>
    </row>
    <row r="28" spans="1:14" x14ac:dyDescent="0.25">
      <c r="A28" s="121">
        <v>17</v>
      </c>
      <c r="B28" s="35">
        <f>+IFERROR((VLOOKUP(A28,Hoja4!$A$2:$M$1057,4,FALSE)),"")</f>
        <v>23570</v>
      </c>
      <c r="C28" s="33" t="str">
        <f>+IFERROR((VLOOKUP(A28,Hoja4!$A$2:$M$1057,5,FALSE)),"")</f>
        <v>PUEBLO NUEVO</v>
      </c>
      <c r="D28" s="34">
        <f>+IFERROR((VLOOKUP(A28,Hoja4!$A$2:$AA$1057,7,FALSE)),"")</f>
        <v>32</v>
      </c>
      <c r="E28" s="34">
        <f>+IFERROR((VLOOKUP(A28,Hoja4!$A$2:$AA$1057,8,FALSE)),"")</f>
        <v>35</v>
      </c>
      <c r="F28" s="34">
        <f>+IFERROR((VLOOKUP(A28,Hoja4!$A$2:$AA$1057,9,FALSE)),"")</f>
        <v>8</v>
      </c>
      <c r="G28" s="34">
        <f>+IFERROR((VLOOKUP(A28,Hoja4!$A$2:$AA$1057,10,FALSE)),"")</f>
        <v>7</v>
      </c>
      <c r="H28" s="34">
        <f>+IFERROR((VLOOKUP(A28,Hoja4!$A$2:$AA$1057,11,FALSE)),"")</f>
        <v>14</v>
      </c>
      <c r="I28" s="34" t="str">
        <f>+IFERROR((VLOOKUP(A28,Hoja4!$A$2:$AA$1057,12,FALSE)),"")</f>
        <v>-</v>
      </c>
      <c r="J28" s="34">
        <f>+IFERROR((VLOOKUP(A28,Hoja4!$A$2:$AA$1057,13,FALSE)),"")</f>
        <v>7</v>
      </c>
      <c r="K28" s="125">
        <f>+IFERROR((VLOOKUP(A28,Hoja4!$A$2:$AA$1057,14,FALSE)),"")</f>
        <v>0</v>
      </c>
      <c r="L28" s="34">
        <f>+IFERROR((VLOOKUP(A28,Hoja4!$A$2:$AB$1057,15,FALSE)),"")</f>
        <v>4</v>
      </c>
      <c r="M28" s="34" t="str">
        <f>+IFERROR((VLOOKUP(A28,Hoja4!$A$2:$AB$1057,16,FALSE)),"")</f>
        <v>-</v>
      </c>
      <c r="N28" s="195">
        <f>+IFERROR((VLOOKUP(A28,Hoja4!$A$2:$AB$1057,17,FALSE)),"")</f>
        <v>0</v>
      </c>
    </row>
    <row r="29" spans="1:14" x14ac:dyDescent="0.25">
      <c r="A29" s="121">
        <v>18</v>
      </c>
      <c r="B29" s="35">
        <f>+IFERROR((VLOOKUP(A29,Hoja4!$A$2:$M$1057,4,FALSE)),"")</f>
        <v>23574</v>
      </c>
      <c r="C29" s="33" t="str">
        <f>+IFERROR((VLOOKUP(A29,Hoja4!$A$2:$M$1057,5,FALSE)),"")</f>
        <v>PUERTO ESCONDIDO</v>
      </c>
      <c r="D29" s="34">
        <f>+IFERROR((VLOOKUP(A29,Hoja4!$A$2:$AA$1057,7,FALSE)),"")</f>
        <v>33</v>
      </c>
      <c r="E29" s="34">
        <f>+IFERROR((VLOOKUP(A29,Hoja4!$A$2:$AA$1057,8,FALSE)),"")</f>
        <v>77</v>
      </c>
      <c r="F29" s="34">
        <f>+IFERROR((VLOOKUP(A29,Hoja4!$A$2:$AA$1057,9,FALSE)),"")</f>
        <v>44</v>
      </c>
      <c r="G29" s="34">
        <f>+IFERROR((VLOOKUP(A29,Hoja4!$A$2:$AA$1057,10,FALSE)),"")</f>
        <v>44</v>
      </c>
      <c r="H29" s="34">
        <f>+IFERROR((VLOOKUP(A29,Hoja4!$A$2:$AA$1057,11,FALSE)),"")</f>
        <v>2</v>
      </c>
      <c r="I29" s="34">
        <f>+IFERROR((VLOOKUP(A29,Hoja4!$A$2:$AA$1057,12,FALSE)),"")</f>
        <v>16</v>
      </c>
      <c r="J29" s="34">
        <f>+IFERROR((VLOOKUP(A29,Hoja4!$A$2:$AA$1057,13,FALSE)),"")</f>
        <v>40</v>
      </c>
      <c r="K29" s="125">
        <f>+IFERROR((VLOOKUP(A29,Hoja4!$A$2:$AA$1057,14,FALSE)),"")</f>
        <v>48</v>
      </c>
      <c r="L29" s="34">
        <f>+IFERROR((VLOOKUP(A29,Hoja4!$A$2:$AB$1057,15,FALSE)),"")</f>
        <v>38</v>
      </c>
      <c r="M29" s="34" t="str">
        <f>+IFERROR((VLOOKUP(A29,Hoja4!$A$2:$AB$1057,16,FALSE)),"")</f>
        <v>-</v>
      </c>
      <c r="N29" s="195">
        <f>+IFERROR((VLOOKUP(A29,Hoja4!$A$2:$AB$1057,17,FALSE)),"")</f>
        <v>12</v>
      </c>
    </row>
    <row r="30" spans="1:14" x14ac:dyDescent="0.25">
      <c r="A30" s="121">
        <v>19</v>
      </c>
      <c r="B30" s="35">
        <f>+IFERROR((VLOOKUP(A30,Hoja4!$A$2:$M$1057,4,FALSE)),"")</f>
        <v>23580</v>
      </c>
      <c r="C30" s="33" t="str">
        <f>+IFERROR((VLOOKUP(A30,Hoja4!$A$2:$M$1057,5,FALSE)),"")</f>
        <v>PUERTO LIBERTADOR</v>
      </c>
      <c r="D30" s="34">
        <f>+IFERROR((VLOOKUP(A30,Hoja4!$A$2:$AA$1057,7,FALSE)),"")</f>
        <v>74</v>
      </c>
      <c r="E30" s="34">
        <f>+IFERROR((VLOOKUP(A30,Hoja4!$A$2:$AA$1057,8,FALSE)),"")</f>
        <v>86</v>
      </c>
      <c r="F30" s="34">
        <f>+IFERROR((VLOOKUP(A30,Hoja4!$A$2:$AA$1057,9,FALSE)),"")</f>
        <v>84</v>
      </c>
      <c r="G30" s="34">
        <f>+IFERROR((VLOOKUP(A30,Hoja4!$A$2:$AA$1057,10,FALSE)),"")</f>
        <v>68</v>
      </c>
      <c r="H30" s="34">
        <f>+IFERROR((VLOOKUP(A30,Hoja4!$A$2:$AA$1057,11,FALSE)),"")</f>
        <v>33</v>
      </c>
      <c r="I30" s="34" t="str">
        <f>+IFERROR((VLOOKUP(A30,Hoja4!$A$2:$AA$1057,12,FALSE)),"")</f>
        <v>-</v>
      </c>
      <c r="J30" s="34">
        <f>+IFERROR((VLOOKUP(A30,Hoja4!$A$2:$AA$1057,13,FALSE)),"")</f>
        <v>1</v>
      </c>
      <c r="K30" s="125">
        <f>+IFERROR((VLOOKUP(A30,Hoja4!$A$2:$AA$1057,14,FALSE)),"")</f>
        <v>0</v>
      </c>
      <c r="L30" s="34">
        <f>+IFERROR((VLOOKUP(A30,Hoja4!$A$2:$AB$1057,15,FALSE)),"")</f>
        <v>5</v>
      </c>
      <c r="M30" s="34">
        <f>+IFERROR((VLOOKUP(A30,Hoja4!$A$2:$AB$1057,16,FALSE)),"")</f>
        <v>1</v>
      </c>
      <c r="N30" s="195">
        <f>+IFERROR((VLOOKUP(A30,Hoja4!$A$2:$AB$1057,17,FALSE)),"")</f>
        <v>1</v>
      </c>
    </row>
    <row r="31" spans="1:14" x14ac:dyDescent="0.25">
      <c r="A31" s="121">
        <v>20</v>
      </c>
      <c r="B31" s="35">
        <f>+IFERROR((VLOOKUP(A31,Hoja4!$A$2:$M$1057,4,FALSE)),"")</f>
        <v>23586</v>
      </c>
      <c r="C31" s="33" t="str">
        <f>+IFERROR((VLOOKUP(A31,Hoja4!$A$2:$M$1057,5,FALSE)),"")</f>
        <v>PURISIMA</v>
      </c>
      <c r="D31" s="34" t="str">
        <f>+IFERROR((VLOOKUP(A31,Hoja4!$A$2:$AA$1057,7,FALSE)),"")</f>
        <v>-</v>
      </c>
      <c r="E31" s="34">
        <f>+IFERROR((VLOOKUP(A31,Hoja4!$A$2:$AA$1057,8,FALSE)),"")</f>
        <v>30</v>
      </c>
      <c r="F31" s="34">
        <f>+IFERROR((VLOOKUP(A31,Hoja4!$A$2:$AA$1057,9,FALSE)),"")</f>
        <v>56</v>
      </c>
      <c r="G31" s="34">
        <f>+IFERROR((VLOOKUP(A31,Hoja4!$A$2:$AA$1057,10,FALSE)),"")</f>
        <v>38</v>
      </c>
      <c r="H31" s="34">
        <f>+IFERROR((VLOOKUP(A31,Hoja4!$A$2:$AA$1057,11,FALSE)),"")</f>
        <v>67</v>
      </c>
      <c r="I31" s="34">
        <f>+IFERROR((VLOOKUP(A31,Hoja4!$A$2:$AA$1057,12,FALSE)),"")</f>
        <v>1</v>
      </c>
      <c r="J31" s="34">
        <f>+IFERROR((VLOOKUP(A31,Hoja4!$A$2:$AA$1057,13,FALSE)),"")</f>
        <v>2</v>
      </c>
      <c r="K31" s="125">
        <f>+IFERROR((VLOOKUP(A31,Hoja4!$A$2:$AA$1057,14,FALSE)),"")</f>
        <v>0</v>
      </c>
      <c r="L31" s="34">
        <f>+IFERROR((VLOOKUP(A31,Hoja4!$A$2:$AB$1057,15,FALSE)),"")</f>
        <v>2</v>
      </c>
      <c r="M31" s="34">
        <f>+IFERROR((VLOOKUP(A31,Hoja4!$A$2:$AB$1057,16,FALSE)),"")</f>
        <v>1</v>
      </c>
      <c r="N31" s="195">
        <f>+IFERROR((VLOOKUP(A31,Hoja4!$A$2:$AB$1057,17,FALSE)),"")</f>
        <v>0</v>
      </c>
    </row>
    <row r="32" spans="1:14" x14ac:dyDescent="0.25">
      <c r="A32" s="121">
        <v>21</v>
      </c>
      <c r="B32" s="35">
        <f>+IFERROR((VLOOKUP(A32,Hoja4!$A$2:$M$1057,4,FALSE)),"")</f>
        <v>23660</v>
      </c>
      <c r="C32" s="33" t="str">
        <f>+IFERROR((VLOOKUP(A32,Hoja4!$A$2:$M$1057,5,FALSE)),"")</f>
        <v>SAHAGÚN</v>
      </c>
      <c r="D32" s="34">
        <f>+IFERROR((VLOOKUP(A32,Hoja4!$A$2:$AA$1057,7,FALSE)),"")</f>
        <v>1480</v>
      </c>
      <c r="E32" s="34">
        <f>+IFERROR((VLOOKUP(A32,Hoja4!$A$2:$AA$1057,8,FALSE)),"")</f>
        <v>1568</v>
      </c>
      <c r="F32" s="34">
        <f>+IFERROR((VLOOKUP(A32,Hoja4!$A$2:$AA$1057,9,FALSE)),"")</f>
        <v>1911</v>
      </c>
      <c r="G32" s="34">
        <f>+IFERROR((VLOOKUP(A32,Hoja4!$A$2:$AA$1057,10,FALSE)),"")</f>
        <v>1931</v>
      </c>
      <c r="H32" s="34">
        <f>+IFERROR((VLOOKUP(A32,Hoja4!$A$2:$AA$1057,11,FALSE)),"")</f>
        <v>1304</v>
      </c>
      <c r="I32" s="34">
        <f>+IFERROR((VLOOKUP(A32,Hoja4!$A$2:$AA$1057,12,FALSE)),"")</f>
        <v>1865</v>
      </c>
      <c r="J32" s="34">
        <f>+IFERROR((VLOOKUP(A32,Hoja4!$A$2:$AA$1057,13,FALSE)),"")</f>
        <v>1636</v>
      </c>
      <c r="K32" s="125">
        <f>+IFERROR((VLOOKUP(A32,Hoja4!$A$2:$AA$1057,14,FALSE)),"")</f>
        <v>1331</v>
      </c>
      <c r="L32" s="34">
        <f>+IFERROR((VLOOKUP(A32,Hoja4!$A$2:$AB$1057,15,FALSE)),"")</f>
        <v>1416</v>
      </c>
      <c r="M32" s="34">
        <f>+IFERROR((VLOOKUP(A32,Hoja4!$A$2:$AB$1057,16,FALSE)),"")</f>
        <v>1037</v>
      </c>
      <c r="N32" s="195">
        <f>+IFERROR((VLOOKUP(A32,Hoja4!$A$2:$AB$1057,17,FALSE)),"")</f>
        <v>1957</v>
      </c>
    </row>
    <row r="33" spans="1:14" x14ac:dyDescent="0.25">
      <c r="A33" s="121">
        <v>22</v>
      </c>
      <c r="B33" s="35">
        <f>+IFERROR((VLOOKUP(A33,Hoja4!$A$2:$M$1057,4,FALSE)),"")</f>
        <v>23670</v>
      </c>
      <c r="C33" s="33" t="str">
        <f>+IFERROR((VLOOKUP(A33,Hoja4!$A$2:$M$1057,5,FALSE)),"")</f>
        <v>SAN ANDRÉS DE SOTAVENTO</v>
      </c>
      <c r="D33" s="34" t="str">
        <f>+IFERROR((VLOOKUP(A33,Hoja4!$A$2:$AA$1057,7,FALSE)),"")</f>
        <v>-</v>
      </c>
      <c r="E33" s="34">
        <f>+IFERROR((VLOOKUP(A33,Hoja4!$A$2:$AA$1057,8,FALSE)),"")</f>
        <v>1</v>
      </c>
      <c r="F33" s="34" t="str">
        <f>+IFERROR((VLOOKUP(A33,Hoja4!$A$2:$AA$1057,9,FALSE)),"")</f>
        <v>-</v>
      </c>
      <c r="G33" s="34">
        <f>+IFERROR((VLOOKUP(A33,Hoja4!$A$2:$AA$1057,10,FALSE)),"")</f>
        <v>39</v>
      </c>
      <c r="H33" s="34">
        <f>+IFERROR((VLOOKUP(A33,Hoja4!$A$2:$AA$1057,11,FALSE)),"")</f>
        <v>55</v>
      </c>
      <c r="I33" s="34" t="str">
        <f>+IFERROR((VLOOKUP(A33,Hoja4!$A$2:$AA$1057,12,FALSE)),"")</f>
        <v>-</v>
      </c>
      <c r="J33" s="34">
        <f>+IFERROR((VLOOKUP(A33,Hoja4!$A$2:$AA$1057,13,FALSE)),"")</f>
        <v>4</v>
      </c>
      <c r="K33" s="125">
        <f>+IFERROR((VLOOKUP(A33,Hoja4!$A$2:$AA$1057,14,FALSE)),"")</f>
        <v>61</v>
      </c>
      <c r="L33" s="34">
        <f>+IFERROR((VLOOKUP(A33,Hoja4!$A$2:$AB$1057,15,FALSE)),"")</f>
        <v>94</v>
      </c>
      <c r="M33" s="34">
        <f>+IFERROR((VLOOKUP(A33,Hoja4!$A$2:$AB$1057,16,FALSE)),"")</f>
        <v>102</v>
      </c>
      <c r="N33" s="195">
        <f>+IFERROR((VLOOKUP(A33,Hoja4!$A$2:$AB$1057,17,FALSE)),"")</f>
        <v>54</v>
      </c>
    </row>
    <row r="34" spans="1:14" x14ac:dyDescent="0.25">
      <c r="A34" s="121">
        <v>23</v>
      </c>
      <c r="B34" s="35">
        <f>+IFERROR((VLOOKUP(A34,Hoja4!$A$2:$M$1057,4,FALSE)),"")</f>
        <v>23672</v>
      </c>
      <c r="C34" s="33" t="str">
        <f>+IFERROR((VLOOKUP(A34,Hoja4!$A$2:$M$1057,5,FALSE)),"")</f>
        <v>SAN ANTERO</v>
      </c>
      <c r="D34" s="34">
        <f>+IFERROR((VLOOKUP(A34,Hoja4!$A$2:$AA$1057,7,FALSE)),"")</f>
        <v>22</v>
      </c>
      <c r="E34" s="34" t="str">
        <f>+IFERROR((VLOOKUP(A34,Hoja4!$A$2:$AA$1057,8,FALSE)),"")</f>
        <v>-</v>
      </c>
      <c r="F34" s="34">
        <f>+IFERROR((VLOOKUP(A34,Hoja4!$A$2:$AA$1057,9,FALSE)),"")</f>
        <v>1</v>
      </c>
      <c r="G34" s="34" t="str">
        <f>+IFERROR((VLOOKUP(A34,Hoja4!$A$2:$AA$1057,10,FALSE)),"")</f>
        <v>-</v>
      </c>
      <c r="H34" s="34">
        <f>+IFERROR((VLOOKUP(A34,Hoja4!$A$2:$AA$1057,11,FALSE)),"")</f>
        <v>17</v>
      </c>
      <c r="I34" s="34">
        <f>+IFERROR((VLOOKUP(A34,Hoja4!$A$2:$AA$1057,12,FALSE)),"")</f>
        <v>1</v>
      </c>
      <c r="J34" s="34">
        <f>+IFERROR((VLOOKUP(A34,Hoja4!$A$2:$AA$1057,13,FALSE)),"")</f>
        <v>2</v>
      </c>
      <c r="K34" s="125">
        <f>+IFERROR((VLOOKUP(A34,Hoja4!$A$2:$AA$1057,14,FALSE)),"")</f>
        <v>0</v>
      </c>
      <c r="L34" s="34">
        <f>+IFERROR((VLOOKUP(A34,Hoja4!$A$2:$AB$1057,15,FALSE)),"")</f>
        <v>32</v>
      </c>
      <c r="M34" s="34">
        <f>+IFERROR((VLOOKUP(A34,Hoja4!$A$2:$AB$1057,16,FALSE)),"")</f>
        <v>105</v>
      </c>
      <c r="N34" s="195">
        <f>+IFERROR((VLOOKUP(A34,Hoja4!$A$2:$AB$1057,17,FALSE)),"")</f>
        <v>127</v>
      </c>
    </row>
    <row r="35" spans="1:14" x14ac:dyDescent="0.25">
      <c r="A35" s="121">
        <v>24</v>
      </c>
      <c r="B35" s="35">
        <f>+IFERROR((VLOOKUP(A35,Hoja4!$A$2:$M$1057,4,FALSE)),"")</f>
        <v>23675</v>
      </c>
      <c r="C35" s="33" t="str">
        <f>+IFERROR((VLOOKUP(A35,Hoja4!$A$2:$M$1057,5,FALSE)),"")</f>
        <v>SAN BERNARDO DEL VIENTO</v>
      </c>
      <c r="D35" s="34" t="str">
        <f>+IFERROR((VLOOKUP(A35,Hoja4!$A$2:$AA$1057,7,FALSE)),"")</f>
        <v>-</v>
      </c>
      <c r="E35" s="34" t="str">
        <f>+IFERROR((VLOOKUP(A35,Hoja4!$A$2:$AA$1057,8,FALSE)),"")</f>
        <v>-</v>
      </c>
      <c r="F35" s="34" t="str">
        <f>+IFERROR((VLOOKUP(A35,Hoja4!$A$2:$AA$1057,9,FALSE)),"")</f>
        <v>-</v>
      </c>
      <c r="G35" s="34" t="str">
        <f>+IFERROR((VLOOKUP(A35,Hoja4!$A$2:$AA$1057,10,FALSE)),"")</f>
        <v>-</v>
      </c>
      <c r="H35" s="34">
        <f>+IFERROR((VLOOKUP(A35,Hoja4!$A$2:$AA$1057,11,FALSE)),"")</f>
        <v>92</v>
      </c>
      <c r="I35" s="34">
        <f>+IFERROR((VLOOKUP(A35,Hoja4!$A$2:$AA$1057,12,FALSE)),"")</f>
        <v>97</v>
      </c>
      <c r="J35" s="34">
        <f>+IFERROR((VLOOKUP(A35,Hoja4!$A$2:$AA$1057,13,FALSE)),"")</f>
        <v>101</v>
      </c>
      <c r="K35" s="125">
        <f>+IFERROR((VLOOKUP(A35,Hoja4!$A$2:$AA$1057,14,FALSE)),"")</f>
        <v>98</v>
      </c>
      <c r="L35" s="34">
        <f>+IFERROR((VLOOKUP(A35,Hoja4!$A$2:$AB$1057,15,FALSE)),"")</f>
        <v>104</v>
      </c>
      <c r="M35" s="34">
        <f>+IFERROR((VLOOKUP(A35,Hoja4!$A$2:$AB$1057,16,FALSE)),"")</f>
        <v>1</v>
      </c>
      <c r="N35" s="195">
        <f>+IFERROR((VLOOKUP(A35,Hoja4!$A$2:$AB$1057,17,FALSE)),"")</f>
        <v>24</v>
      </c>
    </row>
    <row r="36" spans="1:14" x14ac:dyDescent="0.25">
      <c r="A36" s="121">
        <v>25</v>
      </c>
      <c r="B36" s="35">
        <f>+IFERROR((VLOOKUP(A36,Hoja4!$A$2:$M$1057,4,FALSE)),"")</f>
        <v>23678</v>
      </c>
      <c r="C36" s="33" t="str">
        <f>+IFERROR((VLOOKUP(A36,Hoja4!$A$2:$M$1057,5,FALSE)),"")</f>
        <v>SAN CARLOS</v>
      </c>
      <c r="D36" s="34">
        <f>+IFERROR((VLOOKUP(A36,Hoja4!$A$2:$AA$1057,7,FALSE)),"")</f>
        <v>42</v>
      </c>
      <c r="E36" s="34" t="str">
        <f>+IFERROR((VLOOKUP(A36,Hoja4!$A$2:$AA$1057,8,FALSE)),"")</f>
        <v>-</v>
      </c>
      <c r="F36" s="34" t="str">
        <f>+IFERROR((VLOOKUP(A36,Hoja4!$A$2:$AA$1057,9,FALSE)),"")</f>
        <v>-</v>
      </c>
      <c r="G36" s="34" t="str">
        <f>+IFERROR((VLOOKUP(A36,Hoja4!$A$2:$AA$1057,10,FALSE)),"")</f>
        <v>-</v>
      </c>
      <c r="H36" s="34">
        <f>+IFERROR((VLOOKUP(A36,Hoja4!$A$2:$AA$1057,11,FALSE)),"")</f>
        <v>3</v>
      </c>
      <c r="I36" s="34" t="str">
        <f>+IFERROR((VLOOKUP(A36,Hoja4!$A$2:$AA$1057,12,FALSE)),"")</f>
        <v>-</v>
      </c>
      <c r="J36" s="34">
        <f>+IFERROR((VLOOKUP(A36,Hoja4!$A$2:$AA$1057,13,FALSE)),"")</f>
        <v>5</v>
      </c>
      <c r="K36" s="125">
        <f>+IFERROR((VLOOKUP(A36,Hoja4!$A$2:$AA$1057,14,FALSE)),"")</f>
        <v>0</v>
      </c>
      <c r="L36" s="34">
        <f>+IFERROR((VLOOKUP(A36,Hoja4!$A$2:$AB$1057,15,FALSE)),"")</f>
        <v>3</v>
      </c>
      <c r="M36" s="34" t="str">
        <f>+IFERROR((VLOOKUP(A36,Hoja4!$A$2:$AB$1057,16,FALSE)),"")</f>
        <v>-</v>
      </c>
      <c r="N36" s="195">
        <f>+IFERROR((VLOOKUP(A36,Hoja4!$A$2:$AB$1057,17,FALSE)),"")</f>
        <v>0</v>
      </c>
    </row>
    <row r="37" spans="1:14" x14ac:dyDescent="0.25">
      <c r="A37" s="121">
        <v>26</v>
      </c>
      <c r="B37" s="35">
        <f>+IFERROR((VLOOKUP(A37,Hoja4!$A$2:$M$1057,4,FALSE)),"")</f>
        <v>23682</v>
      </c>
      <c r="C37" s="33" t="str">
        <f>+IFERROR((VLOOKUP(A37,Hoja4!$A$2:$M$1057,5,FALSE)),"")</f>
        <v>SAN JOSE DE URE</v>
      </c>
      <c r="D37" s="34" t="str">
        <f>+IFERROR((VLOOKUP(A37,Hoja4!$A$2:$AA$1057,7,FALSE)),"")</f>
        <v>-</v>
      </c>
      <c r="E37" s="34" t="str">
        <f>+IFERROR((VLOOKUP(A37,Hoja4!$A$2:$AA$1057,8,FALSE)),"")</f>
        <v>-</v>
      </c>
      <c r="F37" s="34" t="str">
        <f>+IFERROR((VLOOKUP(A37,Hoja4!$A$2:$AA$1057,9,FALSE)),"")</f>
        <v>-</v>
      </c>
      <c r="G37" s="34" t="str">
        <f>+IFERROR((VLOOKUP(A37,Hoja4!$A$2:$AA$1057,10,FALSE)),"")</f>
        <v>-</v>
      </c>
      <c r="H37" s="34" t="str">
        <f>+IFERROR((VLOOKUP(A37,Hoja4!$A$2:$AA$1057,11,FALSE)),"")</f>
        <v>-</v>
      </c>
      <c r="I37" s="34" t="str">
        <f>+IFERROR((VLOOKUP(A37,Hoja4!$A$2:$AA$1057,12,FALSE)),"")</f>
        <v>-</v>
      </c>
      <c r="J37" s="34" t="str">
        <f>+IFERROR((VLOOKUP(A37,Hoja4!$A$2:$AA$1057,13,FALSE)),"")</f>
        <v>-</v>
      </c>
      <c r="K37" s="125">
        <f>+IFERROR((VLOOKUP(A37,Hoja4!$A$2:$AA$1057,14,FALSE)),"")</f>
        <v>0</v>
      </c>
      <c r="L37" s="34" t="str">
        <f>+IFERROR((VLOOKUP(A37,Hoja4!$A$2:$AB$1057,15,FALSE)),"")</f>
        <v>-</v>
      </c>
      <c r="M37" s="34" t="str">
        <f>+IFERROR((VLOOKUP(A37,Hoja4!$A$2:$AB$1057,16,FALSE)),"")</f>
        <v>-</v>
      </c>
      <c r="N37" s="195">
        <f>+IFERROR((VLOOKUP(A37,Hoja4!$A$2:$AB$1057,17,FALSE)),"")</f>
        <v>0</v>
      </c>
    </row>
    <row r="38" spans="1:14" x14ac:dyDescent="0.25">
      <c r="A38" s="121">
        <v>27</v>
      </c>
      <c r="B38" s="35">
        <f>+IFERROR((VLOOKUP(A38,Hoja4!$A$2:$M$1057,4,FALSE)),"")</f>
        <v>23686</v>
      </c>
      <c r="C38" s="33" t="str">
        <f>+IFERROR((VLOOKUP(A38,Hoja4!$A$2:$M$1057,5,FALSE)),"")</f>
        <v>SAN PELAYO</v>
      </c>
      <c r="D38" s="34" t="str">
        <f>+IFERROR((VLOOKUP(A38,Hoja4!$A$2:$AA$1057,7,FALSE)),"")</f>
        <v>-</v>
      </c>
      <c r="E38" s="34" t="str">
        <f>+IFERROR((VLOOKUP(A38,Hoja4!$A$2:$AA$1057,8,FALSE)),"")</f>
        <v>-</v>
      </c>
      <c r="F38" s="34">
        <f>+IFERROR((VLOOKUP(A38,Hoja4!$A$2:$AA$1057,9,FALSE)),"")</f>
        <v>74</v>
      </c>
      <c r="G38" s="34">
        <f>+IFERROR((VLOOKUP(A38,Hoja4!$A$2:$AA$1057,10,FALSE)),"")</f>
        <v>106</v>
      </c>
      <c r="H38" s="34">
        <f>+IFERROR((VLOOKUP(A38,Hoja4!$A$2:$AA$1057,11,FALSE)),"")</f>
        <v>95</v>
      </c>
      <c r="I38" s="34" t="str">
        <f>+IFERROR((VLOOKUP(A38,Hoja4!$A$2:$AA$1057,12,FALSE)),"")</f>
        <v>-</v>
      </c>
      <c r="J38" s="34">
        <f>+IFERROR((VLOOKUP(A38,Hoja4!$A$2:$AA$1057,13,FALSE)),"")</f>
        <v>18</v>
      </c>
      <c r="K38" s="125">
        <f>+IFERROR((VLOOKUP(A38,Hoja4!$A$2:$AA$1057,14,FALSE)),"")</f>
        <v>23</v>
      </c>
      <c r="L38" s="34">
        <f>+IFERROR((VLOOKUP(A38,Hoja4!$A$2:$AB$1057,15,FALSE)),"")</f>
        <v>11</v>
      </c>
      <c r="M38" s="34">
        <f>+IFERROR((VLOOKUP(A38,Hoja4!$A$2:$AB$1057,16,FALSE)),"")</f>
        <v>2</v>
      </c>
      <c r="N38" s="195">
        <f>+IFERROR((VLOOKUP(A38,Hoja4!$A$2:$AB$1057,17,FALSE)),"")</f>
        <v>0</v>
      </c>
    </row>
    <row r="39" spans="1:14" x14ac:dyDescent="0.25">
      <c r="A39" s="121">
        <v>28</v>
      </c>
      <c r="B39" s="35">
        <f>+IFERROR((VLOOKUP(A39,Hoja4!$A$2:$M$1057,4,FALSE)),"")</f>
        <v>23807</v>
      </c>
      <c r="C39" s="33" t="str">
        <f>+IFERROR((VLOOKUP(A39,Hoja4!$A$2:$M$1057,5,FALSE)),"")</f>
        <v>TIERRALTA</v>
      </c>
      <c r="D39" s="34">
        <f>+IFERROR((VLOOKUP(A39,Hoja4!$A$2:$AA$1057,7,FALSE)),"")</f>
        <v>97</v>
      </c>
      <c r="E39" s="34">
        <f>+IFERROR((VLOOKUP(A39,Hoja4!$A$2:$AA$1057,8,FALSE)),"")</f>
        <v>141</v>
      </c>
      <c r="F39" s="34">
        <f>+IFERROR((VLOOKUP(A39,Hoja4!$A$2:$AA$1057,9,FALSE)),"")</f>
        <v>277</v>
      </c>
      <c r="G39" s="34">
        <f>+IFERROR((VLOOKUP(A39,Hoja4!$A$2:$AA$1057,10,FALSE)),"")</f>
        <v>470</v>
      </c>
      <c r="H39" s="34">
        <f>+IFERROR((VLOOKUP(A39,Hoja4!$A$2:$AA$1057,11,FALSE)),"")</f>
        <v>356</v>
      </c>
      <c r="I39" s="34">
        <f>+IFERROR((VLOOKUP(A39,Hoja4!$A$2:$AA$1057,12,FALSE)),"")</f>
        <v>297</v>
      </c>
      <c r="J39" s="34">
        <f>+IFERROR((VLOOKUP(A39,Hoja4!$A$2:$AA$1057,13,FALSE)),"")</f>
        <v>255</v>
      </c>
      <c r="K39" s="125">
        <f>+IFERROR((VLOOKUP(A39,Hoja4!$A$2:$AA$1057,14,FALSE)),"")</f>
        <v>146</v>
      </c>
      <c r="L39" s="34">
        <f>+IFERROR((VLOOKUP(A39,Hoja4!$A$2:$AB$1057,15,FALSE)),"")</f>
        <v>177</v>
      </c>
      <c r="M39" s="34">
        <f>+IFERROR((VLOOKUP(A39,Hoja4!$A$2:$AB$1057,16,FALSE)),"")</f>
        <v>143</v>
      </c>
      <c r="N39" s="195">
        <f>+IFERROR((VLOOKUP(A39,Hoja4!$A$2:$AB$1057,17,FALSE)),"")</f>
        <v>89</v>
      </c>
    </row>
    <row r="40" spans="1:14" x14ac:dyDescent="0.25">
      <c r="A40" s="121">
        <v>29</v>
      </c>
      <c r="B40" s="35">
        <f>+IFERROR((VLOOKUP(A40,Hoja4!$A$2:$M$1057,4,FALSE)),"")</f>
        <v>23815</v>
      </c>
      <c r="C40" s="33" t="str">
        <f>+IFERROR((VLOOKUP(A40,Hoja4!$A$2:$M$1057,5,FALSE)),"")</f>
        <v>TUCHIN</v>
      </c>
      <c r="D40" s="34" t="str">
        <f>+IFERROR((VLOOKUP(A40,Hoja4!$A$2:$AA$1057,7,FALSE)),"")</f>
        <v>-</v>
      </c>
      <c r="E40" s="34" t="str">
        <f>+IFERROR((VLOOKUP(A40,Hoja4!$A$2:$AA$1057,8,FALSE)),"")</f>
        <v>-</v>
      </c>
      <c r="F40" s="34" t="str">
        <f>+IFERROR((VLOOKUP(A40,Hoja4!$A$2:$AA$1057,9,FALSE)),"")</f>
        <v>-</v>
      </c>
      <c r="G40" s="34">
        <f>+IFERROR((VLOOKUP(A40,Hoja4!$A$2:$AA$1057,10,FALSE)),"")</f>
        <v>145</v>
      </c>
      <c r="H40" s="34">
        <f>+IFERROR((VLOOKUP(A40,Hoja4!$A$2:$AA$1057,11,FALSE)),"")</f>
        <v>182</v>
      </c>
      <c r="I40" s="34">
        <f>+IFERROR((VLOOKUP(A40,Hoja4!$A$2:$AA$1057,12,FALSE)),"")</f>
        <v>141</v>
      </c>
      <c r="J40" s="34">
        <f>+IFERROR((VLOOKUP(A40,Hoja4!$A$2:$AA$1057,13,FALSE)),"")</f>
        <v>107</v>
      </c>
      <c r="K40" s="125">
        <f>+IFERROR((VLOOKUP(A40,Hoja4!$A$2:$AA$1057,14,FALSE)),"")</f>
        <v>0</v>
      </c>
      <c r="L40" s="34">
        <f>+IFERROR((VLOOKUP(A40,Hoja4!$A$2:$AB$1057,15,FALSE)),"")</f>
        <v>23</v>
      </c>
      <c r="M40" s="34" t="str">
        <f>+IFERROR((VLOOKUP(A40,Hoja4!$A$2:$AB$1057,16,FALSE)),"")</f>
        <v>-</v>
      </c>
      <c r="N40" s="195">
        <f>+IFERROR((VLOOKUP(A40,Hoja4!$A$2:$AB$1057,17,FALSE)),"")</f>
        <v>0</v>
      </c>
    </row>
    <row r="41" spans="1:14" x14ac:dyDescent="0.25">
      <c r="A41" s="121">
        <v>30</v>
      </c>
      <c r="B41" s="35">
        <f>+IFERROR((VLOOKUP(A41,Hoja4!$A$2:$M$1057,4,FALSE)),"")</f>
        <v>23855</v>
      </c>
      <c r="C41" s="33" t="str">
        <f>+IFERROR((VLOOKUP(A41,Hoja4!$A$2:$M$1057,5,FALSE)),"")</f>
        <v>VALENCIA</v>
      </c>
      <c r="D41" s="34">
        <f>+IFERROR((VLOOKUP(A41,Hoja4!$A$2:$AA$1057,7,FALSE)),"")</f>
        <v>174</v>
      </c>
      <c r="E41" s="34">
        <f>+IFERROR((VLOOKUP(A41,Hoja4!$A$2:$AA$1057,8,FALSE)),"")</f>
        <v>220</v>
      </c>
      <c r="F41" s="34">
        <f>+IFERROR((VLOOKUP(A41,Hoja4!$A$2:$AA$1057,9,FALSE)),"")</f>
        <v>109</v>
      </c>
      <c r="G41" s="34">
        <f>+IFERROR((VLOOKUP(A41,Hoja4!$A$2:$AA$1057,10,FALSE)),"")</f>
        <v>91</v>
      </c>
      <c r="H41" s="34">
        <f>+IFERROR((VLOOKUP(A41,Hoja4!$A$2:$AA$1057,11,FALSE)),"")</f>
        <v>80</v>
      </c>
      <c r="I41" s="34">
        <f>+IFERROR((VLOOKUP(A41,Hoja4!$A$2:$AA$1057,12,FALSE)),"")</f>
        <v>75</v>
      </c>
      <c r="J41" s="34">
        <f>+IFERROR((VLOOKUP(A41,Hoja4!$A$2:$AA$1057,13,FALSE)),"")</f>
        <v>30</v>
      </c>
      <c r="K41" s="125">
        <f>+IFERROR((VLOOKUP(A41,Hoja4!$A$2:$AA$1057,14,FALSE)),"")</f>
        <v>38</v>
      </c>
      <c r="L41" s="34">
        <f>+IFERROR((VLOOKUP(A41,Hoja4!$A$2:$AB$1057,15,FALSE)),"")</f>
        <v>53</v>
      </c>
      <c r="M41" s="34">
        <f>+IFERROR((VLOOKUP(A41,Hoja4!$A$2:$AB$1057,16,FALSE)),"")</f>
        <v>50</v>
      </c>
      <c r="N41" s="195">
        <f>+IFERROR((VLOOKUP(A41,Hoja4!$A$2:$AB$1057,17,FALSE)),"")</f>
        <v>0</v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0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0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0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0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0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0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0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0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0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0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0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0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0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0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0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0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0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0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0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0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0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0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0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0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0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0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0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0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0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0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0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0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0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0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0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0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0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0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0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0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0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0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0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0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0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0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0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0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0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0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0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0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0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0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0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0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0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0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0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0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0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0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0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0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0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0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0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0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0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0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0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0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0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0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0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0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0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0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0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0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0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0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0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0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0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0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0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0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0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0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0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0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0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0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0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0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0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0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0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0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0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0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0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0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0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0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0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0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0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0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0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0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0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0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0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0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0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0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0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0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0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0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0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0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0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0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0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0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0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0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0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0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0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0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0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0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0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0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0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0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0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0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0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0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0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0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0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0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0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0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0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0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0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0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0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0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0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0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0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0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0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0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0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0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0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0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0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0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0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0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0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0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0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0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0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0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0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0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0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0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0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0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0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0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0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0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0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0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0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0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0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0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0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0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0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0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0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0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0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0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0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0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0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0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0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0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0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0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0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0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0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0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0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0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0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0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0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0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0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0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0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0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0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0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0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0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0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0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0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0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0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0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0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0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0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0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0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0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0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0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0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0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0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0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0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0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0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0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0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0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0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0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0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0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0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0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0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0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0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0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0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0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0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0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0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0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0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0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0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0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0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0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0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0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0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0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0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0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0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0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0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0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0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0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0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0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1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2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3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4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5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6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7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8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9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10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11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12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13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14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15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16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17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18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19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20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21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22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23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24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25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26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27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28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29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30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30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30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30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30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30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30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30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30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30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30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30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30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30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30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30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30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30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30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30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30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30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30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30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30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30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30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30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30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30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30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30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30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30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30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30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30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30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30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30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30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30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30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30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30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30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30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30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30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30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30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30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30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30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30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30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30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30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30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30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30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30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30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30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30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30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30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30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30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30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30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30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30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30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30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30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30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30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30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30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30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30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30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30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30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30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30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30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30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30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30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30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30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30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30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30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30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30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30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30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30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30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30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30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30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30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30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30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30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30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30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30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30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30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30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30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30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30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30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30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30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30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30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30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30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30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30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30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30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30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30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30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30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30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30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30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30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30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30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30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30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30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30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30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30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30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30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30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30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30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30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30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30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30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30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30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30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30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30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30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30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30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30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30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30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30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30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30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30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30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30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30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30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30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30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30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30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30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30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30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30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30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30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30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30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30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30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30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30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30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30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30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30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30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30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30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30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30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30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30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30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30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30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30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30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30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30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30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30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30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30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30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30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30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30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30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30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30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30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30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30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30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30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30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30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30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30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30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30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30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30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30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30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30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30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30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30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30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30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30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30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30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30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30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30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30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30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30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30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30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30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30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30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30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30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30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30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30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30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30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30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30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30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30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30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30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30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30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30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30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30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30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30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30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30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30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30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30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30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30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30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30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30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30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30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30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30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30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30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30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30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30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30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30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30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30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30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30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30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30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30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30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30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30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30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30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30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30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30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30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30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30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30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30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30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30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30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30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30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30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30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30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30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30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30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30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30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30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30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30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30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30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30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30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30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30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30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30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30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30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30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30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30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30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30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30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30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30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30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30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30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30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30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30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30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30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30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30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30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30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30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30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30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30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30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30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30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30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30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30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30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30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30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30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30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30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30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30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30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30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30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30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30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30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30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30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30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30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30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30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30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30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30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30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30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30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30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30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30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30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30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30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30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30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30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30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30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30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30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30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30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30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30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30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30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30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30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30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30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30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30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30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30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30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30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30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30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30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30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30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30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30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30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30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30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30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30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30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30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30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30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30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30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30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30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30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30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30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30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30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30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30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30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30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30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30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30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30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30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30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30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30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30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30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30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30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30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30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30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30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30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30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30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30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30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30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30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30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30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30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30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30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30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30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30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30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30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30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30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30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30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30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30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30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30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30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30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30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30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30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30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30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30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30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30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30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30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30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30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30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30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30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30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30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30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30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30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30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30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30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30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30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30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30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30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30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30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30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30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30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30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30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30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30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30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30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30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30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30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30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30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30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30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30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30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30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30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30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30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30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30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30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30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30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30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30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30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30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30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30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30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30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30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30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30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30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30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30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30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30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30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30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30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30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30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30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30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30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30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30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30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30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30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30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30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30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30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30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30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30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30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30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30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30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30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30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30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30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30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30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30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30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30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30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30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30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30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30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30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30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30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30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30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30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30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"/>
    </row>
    <row r="7" spans="1:14" ht="28.5" x14ac:dyDescent="0.25">
      <c r="A7" s="1"/>
      <c r="B7" s="340" t="str">
        <f>+ESTADISTICAS!B7</f>
        <v>CORDOBA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23001</v>
      </c>
      <c r="C12" s="33" t="str">
        <f>+IFERROR(VLOOKUP($A12,Hoja5N!$A$2:$M$2116,4,FALSE),"")</f>
        <v>Montería</v>
      </c>
      <c r="D12" s="135">
        <f>+IFERROR(VLOOKUP($A12,Hoja5N!$A$2:$M$2116,6,FALSE),"")</f>
        <v>0.54498924932223991</v>
      </c>
      <c r="E12" s="135">
        <f>+IFERROR(VLOOKUP($A12,Hoja5N!$A$2:$M$2116,7,FALSE),"")</f>
        <v>0.58142627195744978</v>
      </c>
      <c r="F12" s="135">
        <f>+IFERROR(VLOOKUP($A12,Hoja5N!$A$2:$M$2116,8,FALSE),"")</f>
        <v>0.66281809063979658</v>
      </c>
      <c r="G12" s="135">
        <f>+IFERROR(VLOOKUP($A12,Hoja5N!$A$2:$M$2116,9,FALSE),"")</f>
        <v>0.70564506726980203</v>
      </c>
      <c r="H12" s="135">
        <f>+IFERROR(VLOOKUP($A12,Hoja5N!$A$2:$M$2116,10,FALSE),"")</f>
        <v>0.75064698887878578</v>
      </c>
      <c r="I12" s="135">
        <f>+IFERROR(VLOOKUP($A12,Hoja5N!$A$2:$M$2116,11,FALSE),"")</f>
        <v>0.74182038665143069</v>
      </c>
      <c r="J12" s="135">
        <f>+IFERROR(VLOOKUP($A12,Hoja5N!$A$2:$M$2116,12,FALSE),"")</f>
        <v>0.75138662316476346</v>
      </c>
      <c r="K12" s="135">
        <f>+IFERROR(VLOOKUP($A12,Hoja5N!$A$2:$M$2116,13,FALSE),"")</f>
        <v>0.75121939889441169</v>
      </c>
      <c r="L12" s="135">
        <f>+IFERROR(VLOOKUP($A12,Hoja5N!$A$2:$N$2116,14,FALSE),"")</f>
        <v>0.76650264599387241</v>
      </c>
      <c r="M12" s="135">
        <f>+IFERROR(VLOOKUP($A12,Hoja5N!$A$2:$O$2116,15,FALSE),"")</f>
        <v>0.88421003544114907</v>
      </c>
      <c r="N12" s="259">
        <f>+IFERROR(VLOOKUP($A12,Hoja5N!$A$2:$P$2116,16,FALSE),"")</f>
        <v>0.84178422552459908</v>
      </c>
    </row>
    <row r="13" spans="1:14" ht="15" x14ac:dyDescent="0.25">
      <c r="A13" s="121">
        <v>2</v>
      </c>
      <c r="B13" s="33">
        <f>+IFERROR(VLOOKUP($A13,Hoja5N!$A$2:$M$2116,3,FALSE),"")</f>
        <v>23068</v>
      </c>
      <c r="C13" s="33" t="str">
        <f>+IFERROR(VLOOKUP($A13,Hoja5N!$A$2:$M$2116,4,FALSE),"")</f>
        <v>Ayapel</v>
      </c>
      <c r="D13" s="135">
        <f>+IFERROR(VLOOKUP($A13,Hoja5N!$A$2:$M$2116,6,FALSE),"")</f>
        <v>1.4821468672804851E-2</v>
      </c>
      <c r="E13" s="135">
        <f>+IFERROR(VLOOKUP($A13,Hoja5N!$A$2:$M$2116,7,FALSE),"")</f>
        <v>1.2249443207126948E-2</v>
      </c>
      <c r="F13" s="135">
        <f>+IFERROR(VLOOKUP($A13,Hoja5N!$A$2:$M$2116,8,FALSE),"")</f>
        <v>5.5642109948809259E-3</v>
      </c>
      <c r="G13" s="135">
        <f>+IFERROR(VLOOKUP($A13,Hoja5N!$A$2:$M$2116,9,FALSE),"")</f>
        <v>4.0223463687150841E-3</v>
      </c>
      <c r="H13" s="135">
        <f>+IFERROR(VLOOKUP($A13,Hoja5N!$A$2:$M$2116,10,FALSE),"")</f>
        <v>5.6458897922312557E-3</v>
      </c>
      <c r="I13" s="135">
        <f>+IFERROR(VLOOKUP($A13,Hoja5N!$A$2:$M$2116,11,FALSE),"")</f>
        <v>2.2831050228310502E-4</v>
      </c>
      <c r="J13" s="135">
        <f>+IFERROR(VLOOKUP($A13,Hoja5N!$A$2:$M$2116,12,FALSE),"")</f>
        <v>2.3073373327180433E-4</v>
      </c>
      <c r="K13" s="135">
        <f>+IFERROR(VLOOKUP($A13,Hoja5N!$A$2:$M$2116,13,FALSE),"")</f>
        <v>0</v>
      </c>
      <c r="L13" s="135">
        <f>+IFERROR(VLOOKUP($A13,Hoja5N!$A$2:$N$2116,14,FALSE),"")</f>
        <v>0</v>
      </c>
      <c r="M13" s="135">
        <f>+IFERROR(VLOOKUP($A13,Hoja5N!$A$2:$O$2116,15,FALSE),"")</f>
        <v>4.7585058291696409E-4</v>
      </c>
      <c r="N13" s="259">
        <f>+IFERROR(VLOOKUP($A13,Hoja5N!$A$2:$P$2116,16,FALSE),"")</f>
        <v>4.7846889952153111E-4</v>
      </c>
    </row>
    <row r="14" spans="1:14" ht="15" x14ac:dyDescent="0.25">
      <c r="A14" s="121">
        <v>3</v>
      </c>
      <c r="B14" s="33">
        <f>+IFERROR(VLOOKUP($A14,Hoja5N!$A$2:$M$2116,3,FALSE),"")</f>
        <v>23079</v>
      </c>
      <c r="C14" s="33" t="str">
        <f>+IFERROR(VLOOKUP($A14,Hoja5N!$A$2:$M$2116,4,FALSE),"")</f>
        <v>Buenavista</v>
      </c>
      <c r="D14" s="135">
        <f>+IFERROR(VLOOKUP($A14,Hoja5N!$A$2:$M$2116,6,FALSE),"")</f>
        <v>0</v>
      </c>
      <c r="E14" s="135">
        <f>+IFERROR(VLOOKUP($A14,Hoja5N!$A$2:$M$2116,7,FALSE),"")</f>
        <v>0</v>
      </c>
      <c r="F14" s="135">
        <f>+IFERROR(VLOOKUP($A14,Hoja5N!$A$2:$M$2116,8,FALSE),"")</f>
        <v>5.3134962805526033E-4</v>
      </c>
      <c r="G14" s="135">
        <f>+IFERROR(VLOOKUP($A14,Hoja5N!$A$2:$M$2116,9,FALSE),"")</f>
        <v>0</v>
      </c>
      <c r="H14" s="135">
        <f>+IFERROR(VLOOKUP($A14,Hoja5N!$A$2:$M$2116,10,FALSE),"")</f>
        <v>5.7833859095688745E-3</v>
      </c>
      <c r="I14" s="135">
        <f>+IFERROR(VLOOKUP($A14,Hoja5N!$A$2:$M$2116,11,FALSE),"")</f>
        <v>0</v>
      </c>
      <c r="J14" s="135">
        <f>+IFERROR(VLOOKUP($A14,Hoja5N!$A$2:$M$2116,12,FALSE),"")</f>
        <v>1.5756302521008404E-3</v>
      </c>
      <c r="K14" s="135">
        <f>+IFERROR(VLOOKUP($A14,Hoja5N!$A$2:$M$2116,13,FALSE),"")</f>
        <v>0</v>
      </c>
      <c r="L14" s="135">
        <f>+IFERROR(VLOOKUP($A14,Hoja5N!$A$2:$N$2116,14,FALSE),"")</f>
        <v>3.1512605042016808E-3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23090</v>
      </c>
      <c r="C15" s="33" t="str">
        <f>+IFERROR(VLOOKUP($A15,Hoja5N!$A$2:$M$2116,4,FALSE),"")</f>
        <v>Canalete</v>
      </c>
      <c r="D15" s="135">
        <f>+IFERROR(VLOOKUP($A15,Hoja5N!$A$2:$M$2116,6,FALSE),"")</f>
        <v>0</v>
      </c>
      <c r="E15" s="135">
        <f>+IFERROR(VLOOKUP($A15,Hoja5N!$A$2:$M$2116,7,FALSE),"")</f>
        <v>7.27802037845706E-4</v>
      </c>
      <c r="F15" s="135">
        <f>+IFERROR(VLOOKUP($A15,Hoja5N!$A$2:$M$2116,8,FALSE),"")</f>
        <v>7.2202166064981946E-4</v>
      </c>
      <c r="G15" s="135">
        <f>+IFERROR(VLOOKUP($A15,Hoja5N!$A$2:$M$2116,9,FALSE),"")</f>
        <v>0</v>
      </c>
      <c r="H15" s="135">
        <f>+IFERROR(VLOOKUP($A15,Hoja5N!$A$2:$M$2116,10,FALSE),"")</f>
        <v>1.4662756598240469E-3</v>
      </c>
      <c r="I15" s="135">
        <f>+IFERROR(VLOOKUP($A15,Hoja5N!$A$2:$M$2116,11,FALSE),"")</f>
        <v>0</v>
      </c>
      <c r="J15" s="135">
        <f>+IFERROR(VLOOKUP($A15,Hoja5N!$A$2:$M$2116,12,FALSE),"")</f>
        <v>2.9585798816568047E-3</v>
      </c>
      <c r="K15" s="135">
        <f>+IFERROR(VLOOKUP($A15,Hoja5N!$A$2:$M$2116,13,FALSE),"")</f>
        <v>0</v>
      </c>
      <c r="L15" s="135">
        <f>+IFERROR(VLOOKUP($A15,Hoja5N!$A$2:$N$2116,14,FALSE),"")</f>
        <v>5.2277819268110532E-3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23162</v>
      </c>
      <c r="C16" s="33" t="str">
        <f>+IFERROR(VLOOKUP($A16,Hoja5N!$A$2:$M$2116,4,FALSE),"")</f>
        <v>Cereté</v>
      </c>
      <c r="D16" s="135">
        <f>+IFERROR(VLOOKUP($A16,Hoja5N!$A$2:$M$2116,6,FALSE),"")</f>
        <v>6.8288763915987608E-2</v>
      </c>
      <c r="E16" s="135">
        <f>+IFERROR(VLOOKUP($A16,Hoja5N!$A$2:$M$2116,7,FALSE),"")</f>
        <v>0.11486255275464811</v>
      </c>
      <c r="F16" s="135">
        <f>+IFERROR(VLOOKUP($A16,Hoja5N!$A$2:$M$2116,8,FALSE),"")</f>
        <v>0.10881417537482962</v>
      </c>
      <c r="G16" s="135">
        <f>+IFERROR(VLOOKUP($A16,Hoja5N!$A$2:$M$2116,9,FALSE),"")</f>
        <v>0.10845421577515865</v>
      </c>
      <c r="H16" s="135">
        <f>+IFERROR(VLOOKUP($A16,Hoja5N!$A$2:$M$2116,10,FALSE),"")</f>
        <v>0.10784758448627807</v>
      </c>
      <c r="I16" s="135">
        <f>+IFERROR(VLOOKUP($A16,Hoja5N!$A$2:$M$2116,11,FALSE),"")</f>
        <v>0</v>
      </c>
      <c r="J16" s="135">
        <f>+IFERROR(VLOOKUP($A16,Hoja5N!$A$2:$M$2116,12,FALSE),"")</f>
        <v>8.640853866242762E-2</v>
      </c>
      <c r="K16" s="135">
        <f>+IFERROR(VLOOKUP($A16,Hoja5N!$A$2:$M$2116,13,FALSE),"")</f>
        <v>9.7247497725204732E-2</v>
      </c>
      <c r="L16" s="135">
        <f>+IFERROR(VLOOKUP($A16,Hoja5N!$A$2:$N$2116,14,FALSE),"")</f>
        <v>0.10323312535450936</v>
      </c>
      <c r="M16" s="135">
        <f>+IFERROR(VLOOKUP($A16,Hoja5N!$A$2:$O$2116,15,FALSE),"")</f>
        <v>0.11137629276054097</v>
      </c>
      <c r="N16" s="259">
        <f>+IFERROR(VLOOKUP($A16,Hoja5N!$A$2:$P$2116,16,FALSE),"")</f>
        <v>0.14014631915866485</v>
      </c>
    </row>
    <row r="17" spans="1:14" ht="15" x14ac:dyDescent="0.25">
      <c r="A17" s="121">
        <v>6</v>
      </c>
      <c r="B17" s="33">
        <f>+IFERROR(VLOOKUP($A17,Hoja5N!$A$2:$M$2116,3,FALSE),"")</f>
        <v>23168</v>
      </c>
      <c r="C17" s="33" t="str">
        <f>+IFERROR(VLOOKUP($A17,Hoja5N!$A$2:$M$2116,4,FALSE),"")</f>
        <v>Chimá</v>
      </c>
      <c r="D17" s="135">
        <f>+IFERROR(VLOOKUP($A17,Hoja5N!$A$2:$M$2116,6,FALSE),"")</f>
        <v>0</v>
      </c>
      <c r="E17" s="135">
        <f>+IFERROR(VLOOKUP($A17,Hoja5N!$A$2:$M$2116,7,FALSE),"")</f>
        <v>0</v>
      </c>
      <c r="F17" s="135">
        <f>+IFERROR(VLOOKUP($A17,Hoja5N!$A$2:$M$2116,8,FALSE),"")</f>
        <v>0</v>
      </c>
      <c r="G17" s="135">
        <f>+IFERROR(VLOOKUP($A17,Hoja5N!$A$2:$M$2116,9,FALSE),"")</f>
        <v>0</v>
      </c>
      <c r="H17" s="135">
        <f>+IFERROR(VLOOKUP($A17,Hoja5N!$A$2:$M$2116,10,FALSE),"")</f>
        <v>3.5211267605633804E-3</v>
      </c>
      <c r="I17" s="135">
        <f>+IFERROR(VLOOKUP($A17,Hoja5N!$A$2:$M$2116,11,FALSE),"")</f>
        <v>0</v>
      </c>
      <c r="J17" s="135">
        <f>+IFERROR(VLOOKUP($A17,Hoja5N!$A$2:$M$2116,12,FALSE),"")</f>
        <v>2.086230876216968E-3</v>
      </c>
      <c r="K17" s="135">
        <f>+IFERROR(VLOOKUP($A17,Hoja5N!$A$2:$M$2116,13,FALSE),"")</f>
        <v>0</v>
      </c>
      <c r="L17" s="135">
        <f>+IFERROR(VLOOKUP($A17,Hoja5N!$A$2:$N$2116,14,FALSE),"")</f>
        <v>2.086230876216968E-3</v>
      </c>
      <c r="M17" s="135">
        <f>+IFERROR(VLOOKUP($A17,Hoja5N!$A$2:$O$2116,15,FALSE),"")</f>
        <v>0</v>
      </c>
      <c r="N17" s="259">
        <f>+IFERROR(VLOOKUP($A17,Hoja5N!$A$2:$P$2116,16,FALSE),"")</f>
        <v>0</v>
      </c>
    </row>
    <row r="18" spans="1:14" ht="15" x14ac:dyDescent="0.25">
      <c r="A18" s="121">
        <v>7</v>
      </c>
      <c r="B18" s="33">
        <f>+IFERROR(VLOOKUP($A18,Hoja5N!$A$2:$M$2116,3,FALSE),"")</f>
        <v>23182</v>
      </c>
      <c r="C18" s="33" t="str">
        <f>+IFERROR(VLOOKUP($A18,Hoja5N!$A$2:$M$2116,4,FALSE),"")</f>
        <v>Chinú</v>
      </c>
      <c r="D18" s="135">
        <f>+IFERROR(VLOOKUP($A18,Hoja5N!$A$2:$M$2116,6,FALSE),"")</f>
        <v>1.8693918245264209E-2</v>
      </c>
      <c r="E18" s="135">
        <f>+IFERROR(VLOOKUP($A18,Hoja5N!$A$2:$M$2116,7,FALSE),"")</f>
        <v>6.5162907268170424E-3</v>
      </c>
      <c r="F18" s="135">
        <f>+IFERROR(VLOOKUP($A18,Hoja5N!$A$2:$M$2116,8,FALSE),"")</f>
        <v>5.3043697903510986E-3</v>
      </c>
      <c r="G18" s="135">
        <f>+IFERROR(VLOOKUP($A18,Hoja5N!$A$2:$M$2116,9,FALSE),"")</f>
        <v>3.821656050955414E-3</v>
      </c>
      <c r="H18" s="135">
        <f>+IFERROR(VLOOKUP($A18,Hoja5N!$A$2:$M$2116,10,FALSE),"")</f>
        <v>1.0504739943633103E-2</v>
      </c>
      <c r="I18" s="135">
        <f>+IFERROR(VLOOKUP($A18,Hoja5N!$A$2:$M$2116,11,FALSE),"")</f>
        <v>0</v>
      </c>
      <c r="J18" s="135">
        <f>+IFERROR(VLOOKUP($A18,Hoja5N!$A$2:$M$2116,12,FALSE),"")</f>
        <v>1.544799176107106E-3</v>
      </c>
      <c r="K18" s="135">
        <f>+IFERROR(VLOOKUP($A18,Hoja5N!$A$2:$M$2116,13,FALSE),"")</f>
        <v>0</v>
      </c>
      <c r="L18" s="135">
        <f>+IFERROR(VLOOKUP($A18,Hoja5N!$A$2:$N$2116,14,FALSE),"")</f>
        <v>3.3951423348132673E-3</v>
      </c>
      <c r="M18" s="135">
        <f>+IFERROR(VLOOKUP($A18,Hoja5N!$A$2:$O$2116,15,FALSE),"")</f>
        <v>0</v>
      </c>
      <c r="N18" s="259">
        <f>+IFERROR(VLOOKUP($A18,Hoja5N!$A$2:$P$2116,16,FALSE),"")</f>
        <v>0</v>
      </c>
    </row>
    <row r="19" spans="1:14" ht="15" x14ac:dyDescent="0.25">
      <c r="A19" s="121">
        <v>8</v>
      </c>
      <c r="B19" s="33">
        <f>+IFERROR(VLOOKUP($A19,Hoja5N!$A$2:$M$2116,3,FALSE),"")</f>
        <v>23189</v>
      </c>
      <c r="C19" s="33" t="str">
        <f>+IFERROR(VLOOKUP($A19,Hoja5N!$A$2:$M$2116,4,FALSE),"")</f>
        <v>Ciénaga de Oro</v>
      </c>
      <c r="D19" s="135">
        <f>+IFERROR(VLOOKUP($A19,Hoja5N!$A$2:$M$2116,6,FALSE),"")</f>
        <v>7.1216028565760758E-2</v>
      </c>
      <c r="E19" s="135">
        <f>+IFERROR(VLOOKUP($A19,Hoja5N!$A$2:$M$2116,7,FALSE),"")</f>
        <v>6.7177371832645841E-2</v>
      </c>
      <c r="F19" s="135">
        <f>+IFERROR(VLOOKUP($A19,Hoja5N!$A$2:$M$2116,8,FALSE),"")</f>
        <v>8.5530169888693608E-2</v>
      </c>
      <c r="G19" s="135">
        <f>+IFERROR(VLOOKUP($A19,Hoja5N!$A$2:$M$2116,9,FALSE),"")</f>
        <v>8.9808668488871535E-2</v>
      </c>
      <c r="H19" s="135">
        <f>+IFERROR(VLOOKUP($A19,Hoja5N!$A$2:$M$2116,10,FALSE),"")</f>
        <v>3.5259549461312441E-3</v>
      </c>
      <c r="I19" s="135">
        <f>+IFERROR(VLOOKUP($A19,Hoja5N!$A$2:$M$2116,11,FALSE),"")</f>
        <v>0.28834837191055318</v>
      </c>
      <c r="J19" s="135">
        <f>+IFERROR(VLOOKUP($A19,Hoja5N!$A$2:$M$2116,12,FALSE),"")</f>
        <v>0.32945812807881775</v>
      </c>
      <c r="K19" s="135">
        <f>+IFERROR(VLOOKUP($A19,Hoja5N!$A$2:$M$2116,13,FALSE),"")</f>
        <v>0.37259948525044545</v>
      </c>
      <c r="L19" s="135">
        <f>+IFERROR(VLOOKUP($A19,Hoja5N!$A$2:$N$2116,14,FALSE),"")</f>
        <v>0.31032448377581123</v>
      </c>
      <c r="M19" s="135">
        <f>+IFERROR(VLOOKUP($A19,Hoja5N!$A$2:$O$2116,15,FALSE),"")</f>
        <v>5.8904378558806208E-4</v>
      </c>
      <c r="N19" s="259">
        <f>+IFERROR(VLOOKUP($A19,Hoja5N!$A$2:$P$2116,16,FALSE),"")</f>
        <v>0.12175452399685287</v>
      </c>
    </row>
    <row r="20" spans="1:14" ht="15" x14ac:dyDescent="0.25">
      <c r="A20" s="121">
        <v>9</v>
      </c>
      <c r="B20" s="33">
        <f>+IFERROR(VLOOKUP($A20,Hoja5N!$A$2:$M$2116,3,FALSE),"")</f>
        <v>23300</v>
      </c>
      <c r="C20" s="33" t="str">
        <f>+IFERROR(VLOOKUP($A20,Hoja5N!$A$2:$M$2116,4,FALSE),"")</f>
        <v>Cotorra</v>
      </c>
      <c r="D20" s="135">
        <f>+IFERROR(VLOOKUP($A20,Hoja5N!$A$2:$M$2116,6,FALSE),"")</f>
        <v>2.0636792452830188E-2</v>
      </c>
      <c r="E20" s="135">
        <f>+IFERROR(VLOOKUP($A20,Hoja5N!$A$2:$M$2116,7,FALSE),"")</f>
        <v>2.0408163265306121E-2</v>
      </c>
      <c r="F20" s="135">
        <f>+IFERROR(VLOOKUP($A20,Hoja5N!$A$2:$M$2116,8,FALSE),"")</f>
        <v>7.5845974329054842E-3</v>
      </c>
      <c r="G20" s="135">
        <f>+IFERROR(VLOOKUP($A20,Hoja5N!$A$2:$M$2116,9,FALSE),"")</f>
        <v>4.0840140023337222E-3</v>
      </c>
      <c r="H20" s="135">
        <f>+IFERROR(VLOOKUP($A20,Hoja5N!$A$2:$M$2116,10,FALSE),"")</f>
        <v>2.94811320754717E-3</v>
      </c>
      <c r="I20" s="135">
        <f>+IFERROR(VLOOKUP($A20,Hoja5N!$A$2:$M$2116,11,FALSE),"")</f>
        <v>0</v>
      </c>
      <c r="J20" s="135">
        <f>+IFERROR(VLOOKUP($A20,Hoja5N!$A$2:$M$2116,12,FALSE),"")</f>
        <v>3.6407766990291263E-3</v>
      </c>
      <c r="K20" s="135">
        <f>+IFERROR(VLOOKUP($A20,Hoja5N!$A$2:$M$2116,13,FALSE),"")</f>
        <v>0</v>
      </c>
      <c r="L20" s="135">
        <f>+IFERROR(VLOOKUP($A20,Hoja5N!$A$2:$N$2116,14,FALSE),"")</f>
        <v>5.47112462006079E-3</v>
      </c>
      <c r="M20" s="135">
        <f>+IFERROR(VLOOKUP($A20,Hoja5N!$A$2:$O$2116,15,FALSE),"")</f>
        <v>0</v>
      </c>
      <c r="N20" s="259">
        <f>+IFERROR(VLOOKUP($A20,Hoja5N!$A$2:$P$2116,16,FALSE),"")</f>
        <v>0</v>
      </c>
    </row>
    <row r="21" spans="1:14" ht="15" x14ac:dyDescent="0.25">
      <c r="A21" s="121">
        <v>10</v>
      </c>
      <c r="B21" s="33">
        <f>+IFERROR(VLOOKUP($A21,Hoja5N!$A$2:$M$2116,3,FALSE),"")</f>
        <v>23350</v>
      </c>
      <c r="C21" s="33" t="str">
        <f>+IFERROR(VLOOKUP($A21,Hoja5N!$A$2:$M$2116,4,FALSE),"")</f>
        <v>La Apartada</v>
      </c>
      <c r="D21" s="135">
        <f>+IFERROR(VLOOKUP($A21,Hoja5N!$A$2:$M$2116,6,FALSE),"")</f>
        <v>0</v>
      </c>
      <c r="E21" s="135">
        <f>+IFERROR(VLOOKUP($A21,Hoja5N!$A$2:$M$2116,7,FALSE),"")</f>
        <v>2.2372881355932205E-2</v>
      </c>
      <c r="F21" s="135">
        <f>+IFERROR(VLOOKUP($A21,Hoja5N!$A$2:$M$2116,8,FALSE),"")</f>
        <v>3.9189189189189191E-2</v>
      </c>
      <c r="G21" s="135">
        <f>+IFERROR(VLOOKUP($A21,Hoja5N!$A$2:$M$2116,9,FALSE),"")</f>
        <v>3.657694962042788E-2</v>
      </c>
      <c r="H21" s="135">
        <f>+IFERROR(VLOOKUP($A21,Hoja5N!$A$2:$M$2116,10,FALSE),"")</f>
        <v>3.4170153417015341E-2</v>
      </c>
      <c r="I21" s="135">
        <f>+IFERROR(VLOOKUP($A21,Hoja5N!$A$2:$M$2116,11,FALSE),"")</f>
        <v>1.4820042342978124E-2</v>
      </c>
      <c r="J21" s="135">
        <f>+IFERROR(VLOOKUP($A21,Hoja5N!$A$2:$M$2116,12,FALSE),"")</f>
        <v>7.1479628305932811E-4</v>
      </c>
      <c r="K21" s="135">
        <f>+IFERROR(VLOOKUP($A21,Hoja5N!$A$2:$M$2116,13,FALSE),"")</f>
        <v>7.2886297376093293E-4</v>
      </c>
      <c r="L21" s="135">
        <f>+IFERROR(VLOOKUP($A21,Hoja5N!$A$2:$N$2116,14,FALSE),"")</f>
        <v>0</v>
      </c>
      <c r="M21" s="135">
        <f>+IFERROR(VLOOKUP($A21,Hoja5N!$A$2:$O$2116,15,FALSE),"")</f>
        <v>0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23417</v>
      </c>
      <c r="C22" s="33" t="str">
        <f>+IFERROR(VLOOKUP($A22,Hoja5N!$A$2:$M$2116,4,FALSE),"")</f>
        <v>Lorica</v>
      </c>
      <c r="D22" s="135">
        <f>+IFERROR(VLOOKUP($A22,Hoja5N!$A$2:$M$2116,6,FALSE),"")</f>
        <v>0.15312616997379258</v>
      </c>
      <c r="E22" s="135">
        <f>+IFERROR(VLOOKUP($A22,Hoja5N!$A$2:$M$2116,7,FALSE),"")</f>
        <v>0.19182897862232778</v>
      </c>
      <c r="F22" s="135">
        <f>+IFERROR(VLOOKUP($A22,Hoja5N!$A$2:$M$2116,8,FALSE),"")</f>
        <v>0.21176697903584193</v>
      </c>
      <c r="G22" s="135">
        <f>+IFERROR(VLOOKUP($A22,Hoja5N!$A$2:$M$2116,9,FALSE),"")</f>
        <v>0.22590450044121974</v>
      </c>
      <c r="H22" s="135">
        <f>+IFERROR(VLOOKUP($A22,Hoja5N!$A$2:$M$2116,10,FALSE),"")</f>
        <v>0.13072090936284775</v>
      </c>
      <c r="I22" s="135">
        <f>+IFERROR(VLOOKUP($A22,Hoja5N!$A$2:$M$2116,11,FALSE),"")</f>
        <v>0.13984596676124847</v>
      </c>
      <c r="J22" s="135">
        <f>+IFERROR(VLOOKUP($A22,Hoja5N!$A$2:$M$2116,12,FALSE),"")</f>
        <v>0.18903066474583247</v>
      </c>
      <c r="K22" s="135">
        <f>+IFERROR(VLOOKUP($A22,Hoja5N!$A$2:$M$2116,13,FALSE),"")</f>
        <v>0.20590390453260757</v>
      </c>
      <c r="L22" s="135">
        <f>+IFERROR(VLOOKUP($A22,Hoja5N!$A$2:$N$2116,14,FALSE),"")</f>
        <v>0.18139876271364161</v>
      </c>
      <c r="M22" s="135">
        <f>+IFERROR(VLOOKUP($A22,Hoja5N!$A$2:$O$2116,15,FALSE),"")</f>
        <v>9.2210526315789479E-2</v>
      </c>
      <c r="N22" s="259">
        <f>+IFERROR(VLOOKUP($A22,Hoja5N!$A$2:$P$2116,16,FALSE),"")</f>
        <v>0.16691331923890063</v>
      </c>
    </row>
    <row r="23" spans="1:14" ht="15" x14ac:dyDescent="0.25">
      <c r="A23" s="121">
        <v>12</v>
      </c>
      <c r="B23" s="33">
        <f>+IFERROR(VLOOKUP($A23,Hoja5N!$A$2:$M$2116,3,FALSE),"")</f>
        <v>23419</v>
      </c>
      <c r="C23" s="33" t="str">
        <f>+IFERROR(VLOOKUP($A23,Hoja5N!$A$2:$M$2116,4,FALSE),"")</f>
        <v>Los Córdobas</v>
      </c>
      <c r="D23" s="135">
        <f>+IFERROR(VLOOKUP($A23,Hoja5N!$A$2:$M$2116,6,FALSE),"")</f>
        <v>2.1428571428571429E-2</v>
      </c>
      <c r="E23" s="135">
        <f>+IFERROR(VLOOKUP($A23,Hoja5N!$A$2:$M$2116,7,FALSE),"")</f>
        <v>4.0378548895899057E-2</v>
      </c>
      <c r="F23" s="135">
        <f>+IFERROR(VLOOKUP($A23,Hoja5N!$A$2:$M$2116,8,FALSE),"")</f>
        <v>1.6707920792079209E-2</v>
      </c>
      <c r="G23" s="135">
        <f>+IFERROR(VLOOKUP($A23,Hoja5N!$A$2:$M$2116,9,FALSE),"")</f>
        <v>1.4652014652014652E-2</v>
      </c>
      <c r="H23" s="135">
        <f>+IFERROR(VLOOKUP($A23,Hoja5N!$A$2:$M$2116,10,FALSE),"")</f>
        <v>1.7031630170316302E-2</v>
      </c>
      <c r="I23" s="135">
        <f>+IFERROR(VLOOKUP($A23,Hoja5N!$A$2:$M$2116,11,FALSE),"")</f>
        <v>0</v>
      </c>
      <c r="J23" s="135">
        <f>+IFERROR(VLOOKUP($A23,Hoja5N!$A$2:$M$2116,12,FALSE),"")</f>
        <v>1.2077294685990338E-3</v>
      </c>
      <c r="K23" s="135">
        <f>+IFERROR(VLOOKUP($A23,Hoja5N!$A$2:$M$2116,13,FALSE),"")</f>
        <v>0</v>
      </c>
      <c r="L23" s="135">
        <f>+IFERROR(VLOOKUP($A23,Hoja5N!$A$2:$N$2116,14,FALSE),"")</f>
        <v>0</v>
      </c>
      <c r="M23" s="135">
        <f>+IFERROR(VLOOKUP($A23,Hoja5N!$A$2:$O$2116,15,FALSE),"")</f>
        <v>1.7431725740848344E-3</v>
      </c>
      <c r="N23" s="259">
        <f>+IFERROR(VLOOKUP($A23,Hoja5N!$A$2:$P$2116,16,FALSE),"")</f>
        <v>0</v>
      </c>
    </row>
    <row r="24" spans="1:14" ht="15" x14ac:dyDescent="0.25">
      <c r="A24" s="121">
        <v>13</v>
      </c>
      <c r="B24" s="33">
        <f>+IFERROR(VLOOKUP($A24,Hoja5N!$A$2:$M$2116,3,FALSE),"")</f>
        <v>23464</v>
      </c>
      <c r="C24" s="33" t="str">
        <f>+IFERROR(VLOOKUP($A24,Hoja5N!$A$2:$M$2116,4,FALSE),"")</f>
        <v>Momil</v>
      </c>
      <c r="D24" s="135">
        <f>+IFERROR(VLOOKUP($A24,Hoja5N!$A$2:$M$2116,6,FALSE),"")</f>
        <v>0</v>
      </c>
      <c r="E24" s="135">
        <f>+IFERROR(VLOOKUP($A24,Hoja5N!$A$2:$M$2116,7,FALSE),"")</f>
        <v>0</v>
      </c>
      <c r="F24" s="135">
        <f>+IFERROR(VLOOKUP($A24,Hoja5N!$A$2:$M$2116,8,FALSE),"")</f>
        <v>0</v>
      </c>
      <c r="G24" s="135">
        <f>+IFERROR(VLOOKUP($A24,Hoja5N!$A$2:$M$2116,9,FALSE),"")</f>
        <v>0</v>
      </c>
      <c r="H24" s="135">
        <f>+IFERROR(VLOOKUP($A24,Hoja5N!$A$2:$M$2116,10,FALSE),"")</f>
        <v>6.8415051311288486E-3</v>
      </c>
      <c r="I24" s="135">
        <f>+IFERROR(VLOOKUP($A24,Hoja5N!$A$2:$M$2116,11,FALSE),"")</f>
        <v>5.6785917092561046E-4</v>
      </c>
      <c r="J24" s="135">
        <f>+IFERROR(VLOOKUP($A24,Hoja5N!$A$2:$M$2116,12,FALSE),"")</f>
        <v>1.7113519680547634E-3</v>
      </c>
      <c r="K24" s="135">
        <f>+IFERROR(VLOOKUP($A24,Hoja5N!$A$2:$M$2116,13,FALSE),"")</f>
        <v>0</v>
      </c>
      <c r="L24" s="135">
        <f>+IFERROR(VLOOKUP($A24,Hoja5N!$A$2:$N$2116,14,FALSE),"")</f>
        <v>2.2714366837024418E-3</v>
      </c>
      <c r="M24" s="135">
        <f>+IFERROR(VLOOKUP($A24,Hoja5N!$A$2:$O$2116,15,FALSE),"")</f>
        <v>0</v>
      </c>
      <c r="N24" s="259">
        <f>+IFERROR(VLOOKUP($A24,Hoja5N!$A$2:$P$2116,16,FALSE),"")</f>
        <v>0</v>
      </c>
    </row>
    <row r="25" spans="1:14" ht="15" x14ac:dyDescent="0.25">
      <c r="A25" s="121">
        <v>14</v>
      </c>
      <c r="B25" s="33">
        <f>+IFERROR(VLOOKUP($A25,Hoja5N!$A$2:$M$2116,3,FALSE),"")</f>
        <v>23466</v>
      </c>
      <c r="C25" s="33" t="str">
        <f>+IFERROR(VLOOKUP($A25,Hoja5N!$A$2:$M$2116,4,FALSE),"")</f>
        <v>Montelíbano</v>
      </c>
      <c r="D25" s="135">
        <f>+IFERROR(VLOOKUP($A25,Hoja5N!$A$2:$M$2116,6,FALSE),"")</f>
        <v>0.13283349837317868</v>
      </c>
      <c r="E25" s="135">
        <f>+IFERROR(VLOOKUP($A25,Hoja5N!$A$2:$M$2116,7,FALSE),"")</f>
        <v>0.16528809757465301</v>
      </c>
      <c r="F25" s="135">
        <f>+IFERROR(VLOOKUP($A25,Hoja5N!$A$2:$M$2116,8,FALSE),"")</f>
        <v>0.16294331192404357</v>
      </c>
      <c r="G25" s="135">
        <f>+IFERROR(VLOOKUP($A25,Hoja5N!$A$2:$M$2116,9,FALSE),"")</f>
        <v>0.12074475475892733</v>
      </c>
      <c r="H25" s="135">
        <f>+IFERROR(VLOOKUP($A25,Hoja5N!$A$2:$M$2116,10,FALSE),"")</f>
        <v>3.4330621811664137E-2</v>
      </c>
      <c r="I25" s="135">
        <f>+IFERROR(VLOOKUP($A25,Hoja5N!$A$2:$M$2116,11,FALSE),"")</f>
        <v>5.3610503282275714E-2</v>
      </c>
      <c r="J25" s="135">
        <f>+IFERROR(VLOOKUP($A25,Hoja5N!$A$2:$M$2116,12,FALSE),"")</f>
        <v>4.3448744059742021E-2</v>
      </c>
      <c r="K25" s="135">
        <f>+IFERROR(VLOOKUP($A25,Hoja5N!$A$2:$M$2116,13,FALSE),"")</f>
        <v>2.9970564624029972E-2</v>
      </c>
      <c r="L25" s="135">
        <f>+IFERROR(VLOOKUP($A25,Hoja5N!$A$2:$N$2116,14,FALSE),"")</f>
        <v>2.1644450310149135E-2</v>
      </c>
      <c r="M25" s="135">
        <f>+IFERROR(VLOOKUP($A25,Hoja5N!$A$2:$O$2116,15,FALSE),"")</f>
        <v>1.9918752457082953E-2</v>
      </c>
      <c r="N25" s="259">
        <f>+IFERROR(VLOOKUP($A25,Hoja5N!$A$2:$P$2116,16,FALSE),"")</f>
        <v>3.2104637336504163E-2</v>
      </c>
    </row>
    <row r="26" spans="1:14" ht="15" x14ac:dyDescent="0.25">
      <c r="A26" s="121">
        <v>15</v>
      </c>
      <c r="B26" s="33">
        <f>+IFERROR(VLOOKUP($A26,Hoja5N!$A$2:$M$2116,3,FALSE),"")</f>
        <v>23500</v>
      </c>
      <c r="C26" s="33" t="str">
        <f>+IFERROR(VLOOKUP($A26,Hoja5N!$A$2:$M$2116,4,FALSE),"")</f>
        <v>Moñitos</v>
      </c>
      <c r="D26" s="135">
        <f>+IFERROR(VLOOKUP($A26,Hoja5N!$A$2:$M$2116,6,FALSE),"")</f>
        <v>3.8327526132404179E-2</v>
      </c>
      <c r="E26" s="135">
        <f>+IFERROR(VLOOKUP($A26,Hoja5N!$A$2:$M$2116,7,FALSE),"")</f>
        <v>2.0626432391138275E-2</v>
      </c>
      <c r="F26" s="135">
        <f>+IFERROR(VLOOKUP($A26,Hoja5N!$A$2:$M$2116,8,FALSE),"")</f>
        <v>2.0462296324365289E-2</v>
      </c>
      <c r="G26" s="135">
        <f>+IFERROR(VLOOKUP($A26,Hoja5N!$A$2:$M$2116,9,FALSE),"")</f>
        <v>4.8652694610778445E-3</v>
      </c>
      <c r="H26" s="135">
        <f>+IFERROR(VLOOKUP($A26,Hoja5N!$A$2:$M$2116,10,FALSE),"")</f>
        <v>1.8621973929236499E-3</v>
      </c>
      <c r="I26" s="135">
        <f>+IFERROR(VLOOKUP($A26,Hoja5N!$A$2:$M$2116,11,FALSE),"")</f>
        <v>1.849796522382538E-2</v>
      </c>
      <c r="J26" s="135">
        <f>+IFERROR(VLOOKUP($A26,Hoja5N!$A$2:$M$2116,12,FALSE),"")</f>
        <v>2.4778106508875741E-2</v>
      </c>
      <c r="K26" s="135">
        <f>+IFERROR(VLOOKUP($A26,Hoja5N!$A$2:$M$2116,13,FALSE),"")</f>
        <v>2.8308823529411765E-2</v>
      </c>
      <c r="L26" s="135">
        <f>+IFERROR(VLOOKUP($A26,Hoja5N!$A$2:$N$2116,14,FALSE),"")</f>
        <v>1.4887436456063908E-2</v>
      </c>
      <c r="M26" s="135">
        <f>+IFERROR(VLOOKUP($A26,Hoja5N!$A$2:$O$2116,15,FALSE),"")</f>
        <v>0</v>
      </c>
      <c r="N26" s="259">
        <f>+IFERROR(VLOOKUP($A26,Hoja5N!$A$2:$P$2116,16,FALSE),"")</f>
        <v>2.5216138328530259E-3</v>
      </c>
    </row>
    <row r="27" spans="1:14" ht="15" x14ac:dyDescent="0.25">
      <c r="A27" s="121">
        <v>16</v>
      </c>
      <c r="B27" s="33">
        <f>+IFERROR(VLOOKUP($A27,Hoja5N!$A$2:$M$2116,3,FALSE),"")</f>
        <v>23555</v>
      </c>
      <c r="C27" s="33" t="str">
        <f>+IFERROR(VLOOKUP($A27,Hoja5N!$A$2:$M$2116,4,FALSE),"")</f>
        <v>Planeta Rica</v>
      </c>
      <c r="D27" s="135">
        <f>+IFERROR(VLOOKUP($A27,Hoja5N!$A$2:$M$2116,6,FALSE),"")</f>
        <v>7.8722677595628412E-2</v>
      </c>
      <c r="E27" s="135">
        <f>+IFERROR(VLOOKUP($A27,Hoja5N!$A$2:$M$2116,7,FALSE),"")</f>
        <v>9.0534979423868317E-2</v>
      </c>
      <c r="F27" s="135">
        <f>+IFERROR(VLOOKUP($A27,Hoja5N!$A$2:$M$2116,8,FALSE),"")</f>
        <v>7.8251856970115732E-2</v>
      </c>
      <c r="G27" s="135">
        <f>+IFERROR(VLOOKUP($A27,Hoja5N!$A$2:$M$2116,9,FALSE),"")</f>
        <v>6.8462206776715898E-2</v>
      </c>
      <c r="H27" s="135">
        <f>+IFERROR(VLOOKUP($A27,Hoja5N!$A$2:$M$2116,10,FALSE),"")</f>
        <v>1.7678977769998251E-2</v>
      </c>
      <c r="I27" s="135">
        <f>+IFERROR(VLOOKUP($A27,Hoja5N!$A$2:$M$2116,11,FALSE),"")</f>
        <v>7.4889867841409691E-2</v>
      </c>
      <c r="J27" s="135">
        <f>+IFERROR(VLOOKUP($A27,Hoja5N!$A$2:$M$2116,12,FALSE),"")</f>
        <v>6.6666666666666666E-2</v>
      </c>
      <c r="K27" s="135">
        <f>+IFERROR(VLOOKUP($A27,Hoja5N!$A$2:$M$2116,13,FALSE),"")</f>
        <v>6.3864042933810372E-2</v>
      </c>
      <c r="L27" s="135">
        <f>+IFERROR(VLOOKUP($A27,Hoja5N!$A$2:$N$2116,14,FALSE),"")</f>
        <v>5.2679054663539601E-2</v>
      </c>
      <c r="M27" s="135">
        <f>+IFERROR(VLOOKUP($A27,Hoja5N!$A$2:$O$2116,15,FALSE),"")</f>
        <v>0</v>
      </c>
      <c r="N27" s="259">
        <f>+IFERROR(VLOOKUP($A27,Hoja5N!$A$2:$P$2116,16,FALSE),"")</f>
        <v>1.5251745681734657E-2</v>
      </c>
    </row>
    <row r="28" spans="1:14" ht="15" x14ac:dyDescent="0.25">
      <c r="A28" s="121">
        <v>17</v>
      </c>
      <c r="B28" s="33">
        <f>+IFERROR(VLOOKUP($A28,Hoja5N!$A$2:$M$2116,3,FALSE),"")</f>
        <v>23570</v>
      </c>
      <c r="C28" s="33" t="str">
        <f>+IFERROR(VLOOKUP($A28,Hoja5N!$A$2:$M$2116,4,FALSE),"")</f>
        <v>Pueblo Nuevo</v>
      </c>
      <c r="D28" s="135">
        <f>+IFERROR(VLOOKUP($A28,Hoja5N!$A$2:$M$2116,6,FALSE),"")</f>
        <v>0</v>
      </c>
      <c r="E28" s="135">
        <f>+IFERROR(VLOOKUP($A28,Hoja5N!$A$2:$M$2116,7,FALSE),"")</f>
        <v>1.1382113821138212E-2</v>
      </c>
      <c r="F28" s="135">
        <f>+IFERROR(VLOOKUP($A28,Hoja5N!$A$2:$M$2116,8,FALSE),"")</f>
        <v>2.5764895330112722E-3</v>
      </c>
      <c r="G28" s="135">
        <f>+IFERROR(VLOOKUP($A28,Hoja5N!$A$2:$M$2116,9,FALSE),"")</f>
        <v>2.232142857142857E-3</v>
      </c>
      <c r="H28" s="135">
        <f>+IFERROR(VLOOKUP($A28,Hoja5N!$A$2:$M$2116,10,FALSE),"")</f>
        <v>4.1139240506329116E-3</v>
      </c>
      <c r="I28" s="135">
        <f>+IFERROR(VLOOKUP($A28,Hoja5N!$A$2:$M$2116,11,FALSE),"")</f>
        <v>0</v>
      </c>
      <c r="J28" s="135">
        <f>+IFERROR(VLOOKUP($A28,Hoja5N!$A$2:$M$2116,12,FALSE),"")</f>
        <v>2.2040302267002519E-3</v>
      </c>
      <c r="K28" s="135">
        <f>+IFERROR(VLOOKUP($A28,Hoja5N!$A$2:$M$2116,13,FALSE),"")</f>
        <v>0</v>
      </c>
      <c r="L28" s="135">
        <f>+IFERROR(VLOOKUP($A28,Hoja5N!$A$2:$N$2116,14,FALSE),"")</f>
        <v>1.2403100775193799E-3</v>
      </c>
      <c r="M28" s="135">
        <f>+IFERROR(VLOOKUP($A28,Hoja5N!$A$2:$O$2116,15,FALSE),"")</f>
        <v>0</v>
      </c>
      <c r="N28" s="259">
        <f>+IFERROR(VLOOKUP($A28,Hoja5N!$A$2:$P$2116,16,FALSE),"")</f>
        <v>0</v>
      </c>
    </row>
    <row r="29" spans="1:14" ht="15" x14ac:dyDescent="0.25">
      <c r="A29" s="121">
        <v>18</v>
      </c>
      <c r="B29" s="33">
        <f>+IFERROR(VLOOKUP($A29,Hoja5N!$A$2:$M$2116,3,FALSE),"")</f>
        <v>23574</v>
      </c>
      <c r="C29" s="33" t="str">
        <f>+IFERROR(VLOOKUP($A29,Hoja5N!$A$2:$M$2116,4,FALSE),"")</f>
        <v>Puerto Escondido</v>
      </c>
      <c r="D29" s="135">
        <f>+IFERROR(VLOOKUP($A29,Hoja5N!$A$2:$M$2116,6,FALSE),"")</f>
        <v>1.6675088428499241E-2</v>
      </c>
      <c r="E29" s="135">
        <f>+IFERROR(VLOOKUP($A29,Hoja5N!$A$2:$M$2116,7,FALSE),"")</f>
        <v>3.8024691358024693E-2</v>
      </c>
      <c r="F29" s="135">
        <f>+IFERROR(VLOOKUP($A29,Hoja5N!$A$2:$M$2116,8,FALSE),"")</f>
        <v>2.1473889702293802E-2</v>
      </c>
      <c r="G29" s="135">
        <f>+IFERROR(VLOOKUP($A29,Hoja5N!$A$2:$M$2116,9,FALSE),"")</f>
        <v>2.1286889211417512E-2</v>
      </c>
      <c r="H29" s="135">
        <f>+IFERROR(VLOOKUP($A29,Hoja5N!$A$2:$M$2116,10,FALSE),"")</f>
        <v>9.6478533526290404E-4</v>
      </c>
      <c r="I29" s="135">
        <f>+IFERROR(VLOOKUP($A29,Hoja5N!$A$2:$M$2116,11,FALSE),"")</f>
        <v>7.7182826821032323E-3</v>
      </c>
      <c r="J29" s="135">
        <f>+IFERROR(VLOOKUP($A29,Hoja5N!$A$2:$M$2116,12,FALSE),"")</f>
        <v>1.9175455417066157E-2</v>
      </c>
      <c r="K29" s="135">
        <f>+IFERROR(VLOOKUP($A29,Hoja5N!$A$2:$M$2116,13,FALSE),"")</f>
        <v>2.2781205505457997E-2</v>
      </c>
      <c r="L29" s="135">
        <f>+IFERROR(VLOOKUP($A29,Hoja5N!$A$2:$N$2116,14,FALSE),"")</f>
        <v>1.7781937295273748E-2</v>
      </c>
      <c r="M29" s="135">
        <f>+IFERROR(VLOOKUP($A29,Hoja5N!$A$2:$O$2116,15,FALSE),"")</f>
        <v>0</v>
      </c>
      <c r="N29" s="259">
        <f>+IFERROR(VLOOKUP($A29,Hoja5N!$A$2:$P$2116,16,FALSE),"")</f>
        <v>5.5452865064695009E-3</v>
      </c>
    </row>
    <row r="30" spans="1:14" ht="15" x14ac:dyDescent="0.25">
      <c r="A30" s="121">
        <v>19</v>
      </c>
      <c r="B30" s="33">
        <f>+IFERROR(VLOOKUP($A30,Hoja5N!$A$2:$M$2116,3,FALSE),"")</f>
        <v>23580</v>
      </c>
      <c r="C30" s="33" t="str">
        <f>+IFERROR(VLOOKUP($A30,Hoja5N!$A$2:$M$2116,4,FALSE),"")</f>
        <v>Puerto Libertador</v>
      </c>
      <c r="D30" s="135">
        <f>+IFERROR(VLOOKUP($A30,Hoja5N!$A$2:$M$2116,6,FALSE),"")</f>
        <v>2.0224104946706751E-2</v>
      </c>
      <c r="E30" s="135">
        <f>+IFERROR(VLOOKUP($A30,Hoja5N!$A$2:$M$2116,7,FALSE),"")</f>
        <v>2.3568100849547823E-2</v>
      </c>
      <c r="F30" s="135">
        <f>+IFERROR(VLOOKUP($A30,Hoja5N!$A$2:$M$2116,8,FALSE),"")</f>
        <v>2.3007395234182416E-2</v>
      </c>
      <c r="G30" s="135">
        <f>+IFERROR(VLOOKUP($A30,Hoja5N!$A$2:$M$2116,9,FALSE),"")</f>
        <v>1.8498367791077257E-2</v>
      </c>
      <c r="H30" s="135">
        <f>+IFERROR(VLOOKUP($A30,Hoja5N!$A$2:$M$2116,10,FALSE),"")</f>
        <v>8.3400591875168149E-3</v>
      </c>
      <c r="I30" s="135">
        <f>+IFERROR(VLOOKUP($A30,Hoja5N!$A$2:$M$2116,11,FALSE),"")</f>
        <v>0</v>
      </c>
      <c r="J30" s="135">
        <f>+IFERROR(VLOOKUP($A30,Hoja5N!$A$2:$M$2116,12,FALSE),"")</f>
        <v>2.6399155227032733E-4</v>
      </c>
      <c r="K30" s="135">
        <f>+IFERROR(VLOOKUP($A30,Hoja5N!$A$2:$M$2116,13,FALSE),"")</f>
        <v>0</v>
      </c>
      <c r="L30" s="135">
        <f>+IFERROR(VLOOKUP($A30,Hoja5N!$A$2:$N$2116,14,FALSE),"")</f>
        <v>1.2906556530717604E-3</v>
      </c>
      <c r="M30" s="135">
        <f>+IFERROR(VLOOKUP($A30,Hoja5N!$A$2:$O$2116,15,FALSE),"")</f>
        <v>2.5542784163473821E-4</v>
      </c>
      <c r="N30" s="259">
        <f>+IFERROR(VLOOKUP($A30,Hoja5N!$A$2:$P$2116,16,FALSE),"")</f>
        <v>2.5516713447307985E-4</v>
      </c>
    </row>
    <row r="31" spans="1:14" ht="15" x14ac:dyDescent="0.25">
      <c r="A31" s="121">
        <v>20</v>
      </c>
      <c r="B31" s="33">
        <f>+IFERROR(VLOOKUP($A31,Hoja5N!$A$2:$M$2116,3,FALSE),"")</f>
        <v>23586</v>
      </c>
      <c r="C31" s="33" t="str">
        <f>+IFERROR(VLOOKUP($A31,Hoja5N!$A$2:$M$2116,4,FALSE),"")</f>
        <v>Purísima de La Concepción</v>
      </c>
      <c r="D31" s="135">
        <f>+IFERROR(VLOOKUP($A31,Hoja5N!$A$2:$M$2116,6,FALSE),"")</f>
        <v>0</v>
      </c>
      <c r="E31" s="135">
        <f>+IFERROR(VLOOKUP($A31,Hoja5N!$A$2:$M$2116,7,FALSE),"")</f>
        <v>2.0661157024793389E-2</v>
      </c>
      <c r="F31" s="135">
        <f>+IFERROR(VLOOKUP($A31,Hoja5N!$A$2:$M$2116,8,FALSE),"")</f>
        <v>3.8043478260869568E-2</v>
      </c>
      <c r="G31" s="135">
        <f>+IFERROR(VLOOKUP($A31,Hoja5N!$A$2:$M$2116,9,FALSE),"")</f>
        <v>2.5920873124147339E-2</v>
      </c>
      <c r="H31" s="135">
        <f>+IFERROR(VLOOKUP($A31,Hoja5N!$A$2:$M$2116,10,FALSE),"")</f>
        <v>4.5733788395904439E-2</v>
      </c>
      <c r="I31" s="135">
        <f>+IFERROR(VLOOKUP($A31,Hoja5N!$A$2:$M$2116,11,FALSE),"")</f>
        <v>6.779661016949153E-4</v>
      </c>
      <c r="J31" s="135">
        <f>+IFERROR(VLOOKUP($A31,Hoja5N!$A$2:$M$2116,12,FALSE),"")</f>
        <v>1.3550135501355014E-3</v>
      </c>
      <c r="K31" s="135">
        <f>+IFERROR(VLOOKUP($A31,Hoja5N!$A$2:$M$2116,13,FALSE),"")</f>
        <v>0</v>
      </c>
      <c r="L31" s="135">
        <f>+IFERROR(VLOOKUP($A31,Hoja5N!$A$2:$N$2116,14,FALSE),"")</f>
        <v>1.3559322033898306E-3</v>
      </c>
      <c r="M31" s="135">
        <f>+IFERROR(VLOOKUP($A31,Hoja5N!$A$2:$O$2116,15,FALSE),"")</f>
        <v>6.779661016949153E-4</v>
      </c>
      <c r="N31" s="259">
        <f>+IFERROR(VLOOKUP($A31,Hoja5N!$A$2:$P$2116,16,FALSE),"")</f>
        <v>0</v>
      </c>
    </row>
    <row r="32" spans="1:14" ht="15" x14ac:dyDescent="0.25">
      <c r="A32" s="121">
        <v>21</v>
      </c>
      <c r="B32" s="33">
        <f>+IFERROR(VLOOKUP($A32,Hoja5N!$A$2:$M$2116,3,FALSE),"")</f>
        <v>23660</v>
      </c>
      <c r="C32" s="33" t="str">
        <f>+IFERROR(VLOOKUP($A32,Hoja5N!$A$2:$M$2116,4,FALSE),"")</f>
        <v>Sahagún</v>
      </c>
      <c r="D32" s="135">
        <f>+IFERROR(VLOOKUP($A32,Hoja5N!$A$2:$M$2116,6,FALSE),"")</f>
        <v>0.16181266164398966</v>
      </c>
      <c r="E32" s="135">
        <f>+IFERROR(VLOOKUP($A32,Hoja5N!$A$2:$M$2116,7,FALSE),"")</f>
        <v>0.17035472033804069</v>
      </c>
      <c r="F32" s="135">
        <f>+IFERROR(VLOOKUP($A32,Hoja5N!$A$2:$M$2116,8,FALSE),"")</f>
        <v>0.20083912995473116</v>
      </c>
      <c r="G32" s="135">
        <f>+IFERROR(VLOOKUP($A32,Hoja5N!$A$2:$M$2116,9,FALSE),"")</f>
        <v>0.20802115469369767</v>
      </c>
      <c r="H32" s="135">
        <f>+IFERROR(VLOOKUP($A32,Hoja5N!$A$2:$M$2116,10,FALSE),"")</f>
        <v>0.13309866901330986</v>
      </c>
      <c r="I32" s="135">
        <f>+IFERROR(VLOOKUP($A32,Hoja5N!$A$2:$M$2116,11,FALSE),"")</f>
        <v>0.19988974641675855</v>
      </c>
      <c r="J32" s="135">
        <f>+IFERROR(VLOOKUP($A32,Hoja5N!$A$2:$M$2116,12,FALSE),"")</f>
        <v>0.17263807738948297</v>
      </c>
      <c r="K32" s="135">
        <f>+IFERROR(VLOOKUP($A32,Hoja5N!$A$2:$M$2116,13,FALSE),"")</f>
        <v>0.14329840044125758</v>
      </c>
      <c r="L32" s="135">
        <f>+IFERROR(VLOOKUP($A32,Hoja5N!$A$2:$N$2116,14,FALSE),"")</f>
        <v>0.15284803166923247</v>
      </c>
      <c r="M32" s="135">
        <f>+IFERROR(VLOOKUP($A32,Hoja5N!$A$2:$O$2116,15,FALSE),"")</f>
        <v>0.11256602112676056</v>
      </c>
      <c r="N32" s="259">
        <f>+IFERROR(VLOOKUP($A32,Hoja5N!$A$2:$P$2116,16,FALSE),"")</f>
        <v>0.21006080707573244</v>
      </c>
    </row>
    <row r="33" spans="1:14" ht="15" x14ac:dyDescent="0.25">
      <c r="A33" s="121">
        <v>22</v>
      </c>
      <c r="B33" s="33">
        <f>+IFERROR(VLOOKUP($A33,Hoja5N!$A$2:$M$2116,3,FALSE),"")</f>
        <v>23670</v>
      </c>
      <c r="C33" s="33" t="str">
        <f>+IFERROR(VLOOKUP($A33,Hoja5N!$A$2:$M$2116,4,FALSE),"")</f>
        <v>San Andrés de Sotavento</v>
      </c>
      <c r="D33" s="135">
        <f>+IFERROR(VLOOKUP($A33,Hoja5N!$A$2:$M$2116,6,FALSE),"")</f>
        <v>0</v>
      </c>
      <c r="E33" s="135">
        <f>+IFERROR(VLOOKUP($A33,Hoja5N!$A$2:$M$2116,7,FALSE),"")</f>
        <v>2.3934897079942556E-4</v>
      </c>
      <c r="F33" s="135">
        <f>+IFERROR(VLOOKUP($A33,Hoja5N!$A$2:$M$2116,8,FALSE),"")</f>
        <v>0</v>
      </c>
      <c r="G33" s="135">
        <f>+IFERROR(VLOOKUP($A33,Hoja5N!$A$2:$M$2116,9,FALSE),"")</f>
        <v>0</v>
      </c>
      <c r="H33" s="135">
        <f>+IFERROR(VLOOKUP($A33,Hoja5N!$A$2:$M$2116,10,FALSE),"")</f>
        <v>3.3928975344944584E-3</v>
      </c>
      <c r="I33" s="135">
        <f>+IFERROR(VLOOKUP($A33,Hoja5N!$A$2:$M$2116,11,FALSE),"")</f>
        <v>0</v>
      </c>
      <c r="J33" s="135">
        <f>+IFERROR(VLOOKUP($A33,Hoja5N!$A$2:$M$2116,12,FALSE),"")</f>
        <v>4.4257579110422663E-4</v>
      </c>
      <c r="K33" s="135">
        <f>+IFERROR(VLOOKUP($A33,Hoja5N!$A$2:$M$2116,13,FALSE),"")</f>
        <v>1.3025838137945762E-2</v>
      </c>
      <c r="L33" s="135">
        <f>+IFERROR(VLOOKUP($A33,Hoja5N!$A$2:$N$2116,14,FALSE),"")</f>
        <v>2.0276100086281276E-2</v>
      </c>
      <c r="M33" s="135">
        <f>+IFERROR(VLOOKUP($A33,Hoja5N!$A$2:$O$2116,15,FALSE),"")</f>
        <v>2.2169093675287979E-2</v>
      </c>
      <c r="N33" s="259">
        <f>+IFERROR(VLOOKUP($A33,Hoja5N!$A$2:$P$2116,16,FALSE),"")</f>
        <v>1.1703511053315995E-2</v>
      </c>
    </row>
    <row r="34" spans="1:14" ht="15" x14ac:dyDescent="0.25">
      <c r="A34" s="121">
        <v>23</v>
      </c>
      <c r="B34" s="33">
        <f>+IFERROR(VLOOKUP($A34,Hoja5N!$A$2:$M$2116,3,FALSE),"")</f>
        <v>23672</v>
      </c>
      <c r="C34" s="33" t="str">
        <f>+IFERROR(VLOOKUP($A34,Hoja5N!$A$2:$M$2116,4,FALSE),"")</f>
        <v>San Antero</v>
      </c>
      <c r="D34" s="135">
        <f>+IFERROR(VLOOKUP($A34,Hoja5N!$A$2:$M$2116,6,FALSE),"")</f>
        <v>7.7057793345008761E-3</v>
      </c>
      <c r="E34" s="135">
        <f>+IFERROR(VLOOKUP($A34,Hoja5N!$A$2:$M$2116,7,FALSE),"")</f>
        <v>0</v>
      </c>
      <c r="F34" s="135">
        <f>+IFERROR(VLOOKUP($A34,Hoja5N!$A$2:$M$2116,8,FALSE),"")</f>
        <v>3.4376074252320387E-4</v>
      </c>
      <c r="G34" s="135">
        <f>+IFERROR(VLOOKUP($A34,Hoja5N!$A$2:$M$2116,9,FALSE),"")</f>
        <v>0</v>
      </c>
      <c r="H34" s="135">
        <f>+IFERROR(VLOOKUP($A34,Hoja5N!$A$2:$M$2116,10,FALSE),"")</f>
        <v>5.7901907356948225E-3</v>
      </c>
      <c r="I34" s="135">
        <f>+IFERROR(VLOOKUP($A34,Hoja5N!$A$2:$M$2116,11,FALSE),"")</f>
        <v>3.3886818027787193E-4</v>
      </c>
      <c r="J34" s="135">
        <f>+IFERROR(VLOOKUP($A34,Hoja5N!$A$2:$M$2116,12,FALSE),"")</f>
        <v>6.7159167226326397E-4</v>
      </c>
      <c r="K34" s="135">
        <f>+IFERROR(VLOOKUP($A34,Hoja5N!$A$2:$M$2116,13,FALSE),"")</f>
        <v>0</v>
      </c>
      <c r="L34" s="135">
        <f>+IFERROR(VLOOKUP($A34,Hoja5N!$A$2:$N$2116,14,FALSE),"")</f>
        <v>1.0599536270288175E-2</v>
      </c>
      <c r="M34" s="135">
        <f>+IFERROR(VLOOKUP($A34,Hoja5N!$A$2:$O$2116,15,FALSE),"")</f>
        <v>3.4562211981566823E-2</v>
      </c>
      <c r="N34" s="259">
        <f>+IFERROR(VLOOKUP($A34,Hoja5N!$A$2:$P$2116,16,FALSE),"")</f>
        <v>4.1886543535620054E-2</v>
      </c>
    </row>
    <row r="35" spans="1:14" ht="15" x14ac:dyDescent="0.25">
      <c r="A35" s="121">
        <v>24</v>
      </c>
      <c r="B35" s="33">
        <f>+IFERROR(VLOOKUP($A35,Hoja5N!$A$2:$M$2116,3,FALSE),"")</f>
        <v>23675</v>
      </c>
      <c r="C35" s="33" t="str">
        <f>+IFERROR(VLOOKUP($A35,Hoja5N!$A$2:$M$2116,4,FALSE),"")</f>
        <v>San Bernardo del Viento</v>
      </c>
      <c r="D35" s="135">
        <f>+IFERROR(VLOOKUP($A35,Hoja5N!$A$2:$M$2116,6,FALSE),"")</f>
        <v>0</v>
      </c>
      <c r="E35" s="135">
        <f>+IFERROR(VLOOKUP($A35,Hoja5N!$A$2:$M$2116,7,FALSE),"")</f>
        <v>0</v>
      </c>
      <c r="F35" s="135">
        <f>+IFERROR(VLOOKUP($A35,Hoja5N!$A$2:$M$2116,8,FALSE),"")</f>
        <v>0</v>
      </c>
      <c r="G35" s="135">
        <f>+IFERROR(VLOOKUP($A35,Hoja5N!$A$2:$M$2116,9,FALSE),"")</f>
        <v>0</v>
      </c>
      <c r="H35" s="135">
        <f>+IFERROR(VLOOKUP($A35,Hoja5N!$A$2:$M$2116,10,FALSE),"")</f>
        <v>2.8696194635059263E-2</v>
      </c>
      <c r="I35" s="135">
        <f>+IFERROR(VLOOKUP($A35,Hoja5N!$A$2:$M$2116,11,FALSE),"")</f>
        <v>3.0274656679151062E-2</v>
      </c>
      <c r="J35" s="135">
        <f>+IFERROR(VLOOKUP($A35,Hoja5N!$A$2:$M$2116,12,FALSE),"")</f>
        <v>3.1572366364488902E-2</v>
      </c>
      <c r="K35" s="135">
        <f>+IFERROR(VLOOKUP($A35,Hoja5N!$A$2:$M$2116,13,FALSE),"")</f>
        <v>3.0634573304157548E-2</v>
      </c>
      <c r="L35" s="135">
        <f>+IFERROR(VLOOKUP($A35,Hoja5N!$A$2:$N$2116,14,FALSE),"")</f>
        <v>3.2601880877742948E-2</v>
      </c>
      <c r="M35" s="135">
        <f>+IFERROR(VLOOKUP($A35,Hoja5N!$A$2:$O$2116,15,FALSE),"")</f>
        <v>3.1476235442241108E-4</v>
      </c>
      <c r="N35" s="259">
        <f>+IFERROR(VLOOKUP($A35,Hoja5N!$A$2:$P$2116,16,FALSE),"")</f>
        <v>7.5495438817238126E-3</v>
      </c>
    </row>
    <row r="36" spans="1:14" ht="15" x14ac:dyDescent="0.25">
      <c r="A36" s="121">
        <v>25</v>
      </c>
      <c r="B36" s="33">
        <f>+IFERROR(VLOOKUP($A36,Hoja5N!$A$2:$M$2116,3,FALSE),"")</f>
        <v>23678</v>
      </c>
      <c r="C36" s="33" t="str">
        <f>+IFERROR(VLOOKUP($A36,Hoja5N!$A$2:$M$2116,4,FALSE),"")</f>
        <v>San Carlos</v>
      </c>
      <c r="D36" s="135">
        <f>+IFERROR(VLOOKUP($A36,Hoja5N!$A$2:$M$2116,6,FALSE),"")</f>
        <v>0</v>
      </c>
      <c r="E36" s="135">
        <f>+IFERROR(VLOOKUP($A36,Hoja5N!$A$2:$M$2116,7,FALSE),"")</f>
        <v>0</v>
      </c>
      <c r="F36" s="135">
        <f>+IFERROR(VLOOKUP($A36,Hoja5N!$A$2:$M$2116,8,FALSE),"")</f>
        <v>0</v>
      </c>
      <c r="G36" s="135">
        <f>+IFERROR(VLOOKUP($A36,Hoja5N!$A$2:$M$2116,9,FALSE),"")</f>
        <v>0</v>
      </c>
      <c r="H36" s="135">
        <f>+IFERROR(VLOOKUP($A36,Hoja5N!$A$2:$M$2116,10,FALSE),"")</f>
        <v>1.3297872340425532E-3</v>
      </c>
      <c r="I36" s="135">
        <f>+IFERROR(VLOOKUP($A36,Hoja5N!$A$2:$M$2116,11,FALSE),"")</f>
        <v>0</v>
      </c>
      <c r="J36" s="135">
        <f>+IFERROR(VLOOKUP($A36,Hoja5N!$A$2:$M$2116,12,FALSE),"")</f>
        <v>2.2261798753339269E-3</v>
      </c>
      <c r="K36" s="135">
        <f>+IFERROR(VLOOKUP($A36,Hoja5N!$A$2:$M$2116,13,FALSE),"")</f>
        <v>0</v>
      </c>
      <c r="L36" s="135">
        <f>+IFERROR(VLOOKUP($A36,Hoja5N!$A$2:$N$2116,14,FALSE),"")</f>
        <v>1.321003963011889E-3</v>
      </c>
      <c r="M36" s="135">
        <f>+IFERROR(VLOOKUP($A36,Hoja5N!$A$2:$O$2116,15,FALSE),"")</f>
        <v>0</v>
      </c>
      <c r="N36" s="259">
        <f>+IFERROR(VLOOKUP($A36,Hoja5N!$A$2:$P$2116,16,FALSE),"")</f>
        <v>0</v>
      </c>
    </row>
    <row r="37" spans="1:14" ht="15" x14ac:dyDescent="0.25">
      <c r="A37" s="121">
        <v>26</v>
      </c>
      <c r="B37" s="33">
        <f>+IFERROR(VLOOKUP($A37,Hoja5N!$A$2:$M$2116,3,FALSE),"")</f>
        <v>23682</v>
      </c>
      <c r="C37" s="33" t="str">
        <f>+IFERROR(VLOOKUP($A37,Hoja5N!$A$2:$M$2116,4,FALSE),"")</f>
        <v>San José de Uré</v>
      </c>
      <c r="D37" s="135">
        <f>+IFERROR(VLOOKUP($A37,Hoja5N!$A$2:$M$2116,6,FALSE),"")</f>
        <v>0</v>
      </c>
      <c r="E37" s="135">
        <f>+IFERROR(VLOOKUP($A37,Hoja5N!$A$2:$M$2116,7,FALSE),"")</f>
        <v>0</v>
      </c>
      <c r="F37" s="135">
        <f>+IFERROR(VLOOKUP($A37,Hoja5N!$A$2:$M$2116,8,FALSE),"")</f>
        <v>0</v>
      </c>
      <c r="G37" s="135">
        <f>+IFERROR(VLOOKUP($A37,Hoja5N!$A$2:$M$2116,9,FALSE),"")</f>
        <v>0</v>
      </c>
      <c r="H37" s="135">
        <f>+IFERROR(VLOOKUP($A37,Hoja5N!$A$2:$M$2116,10,FALSE),"")</f>
        <v>0</v>
      </c>
      <c r="I37" s="135">
        <f>+IFERROR(VLOOKUP($A37,Hoja5N!$A$2:$M$2116,11,FALSE),"")</f>
        <v>0</v>
      </c>
      <c r="J37" s="135">
        <f>+IFERROR(VLOOKUP($A37,Hoja5N!$A$2:$M$2116,12,FALSE),"")</f>
        <v>0</v>
      </c>
      <c r="K37" s="135">
        <f>+IFERROR(VLOOKUP($A37,Hoja5N!$A$2:$M$2116,13,FALSE),"")</f>
        <v>0</v>
      </c>
      <c r="L37" s="135">
        <f>+IFERROR(VLOOKUP($A37,Hoja5N!$A$2:$N$2116,14,FALSE),"")</f>
        <v>0</v>
      </c>
      <c r="M37" s="135">
        <f>+IFERROR(VLOOKUP($A37,Hoja5N!$A$2:$O$2116,15,FALSE),"")</f>
        <v>0</v>
      </c>
      <c r="N37" s="259">
        <f>+IFERROR(VLOOKUP($A37,Hoja5N!$A$2:$P$2116,16,FALSE),"")</f>
        <v>0</v>
      </c>
    </row>
    <row r="38" spans="1:14" ht="15" x14ac:dyDescent="0.25">
      <c r="A38" s="121">
        <v>27</v>
      </c>
      <c r="B38" s="33">
        <f>+IFERROR(VLOOKUP($A38,Hoja5N!$A$2:$M$2116,3,FALSE),"")</f>
        <v>23686</v>
      </c>
      <c r="C38" s="33" t="str">
        <f>+IFERROR(VLOOKUP($A38,Hoja5N!$A$2:$M$2116,4,FALSE),"")</f>
        <v>San Pelayo</v>
      </c>
      <c r="D38" s="135">
        <f>+IFERROR(VLOOKUP($A38,Hoja5N!$A$2:$M$2116,6,FALSE),"")</f>
        <v>0</v>
      </c>
      <c r="E38" s="135">
        <f>+IFERROR(VLOOKUP($A38,Hoja5N!$A$2:$M$2116,7,FALSE),"")</f>
        <v>0</v>
      </c>
      <c r="F38" s="135">
        <f>+IFERROR(VLOOKUP($A38,Hoja5N!$A$2:$M$2116,8,FALSE),"")</f>
        <v>1.70624855891169E-2</v>
      </c>
      <c r="G38" s="135">
        <f>+IFERROR(VLOOKUP($A38,Hoja5N!$A$2:$M$2116,9,FALSE),"")</f>
        <v>2.4423963133640553E-2</v>
      </c>
      <c r="H38" s="135">
        <f>+IFERROR(VLOOKUP($A38,Hoja5N!$A$2:$M$2116,10,FALSE),"")</f>
        <v>2.0852641334569044E-2</v>
      </c>
      <c r="I38" s="135">
        <f>+IFERROR(VLOOKUP($A38,Hoja5N!$A$2:$M$2116,11,FALSE),"")</f>
        <v>0</v>
      </c>
      <c r="J38" s="135">
        <f>+IFERROR(VLOOKUP($A38,Hoja5N!$A$2:$M$2116,12,FALSE),"")</f>
        <v>4.2293233082706765E-3</v>
      </c>
      <c r="K38" s="135">
        <f>+IFERROR(VLOOKUP($A38,Hoja5N!$A$2:$M$2116,13,FALSE),"")</f>
        <v>5.4502369668246444E-3</v>
      </c>
      <c r="L38" s="135">
        <f>+IFERROR(VLOOKUP($A38,Hoja5N!$A$2:$N$2116,14,FALSE),"")</f>
        <v>2.5803424818203143E-3</v>
      </c>
      <c r="M38" s="135">
        <f>+IFERROR(VLOOKUP($A38,Hoja5N!$A$2:$O$2116,15,FALSE),"")</f>
        <v>4.6685340802987864E-4</v>
      </c>
      <c r="N38" s="259">
        <f>+IFERROR(VLOOKUP($A38,Hoja5N!$A$2:$P$2116,16,FALSE),"")</f>
        <v>0</v>
      </c>
    </row>
    <row r="39" spans="1:14" ht="15" x14ac:dyDescent="0.25">
      <c r="A39" s="121">
        <v>28</v>
      </c>
      <c r="B39" s="33">
        <f>+IFERROR(VLOOKUP($A39,Hoja5N!$A$2:$M$2116,3,FALSE),"")</f>
        <v>23807</v>
      </c>
      <c r="C39" s="33" t="str">
        <f>+IFERROR(VLOOKUP($A39,Hoja5N!$A$2:$M$2116,4,FALSE),"")</f>
        <v>Tierralta</v>
      </c>
      <c r="D39" s="135">
        <f>+IFERROR(VLOOKUP($A39,Hoja5N!$A$2:$M$2116,6,FALSE),"")</f>
        <v>1.1568276684555755E-2</v>
      </c>
      <c r="E39" s="135">
        <f>+IFERROR(VLOOKUP($A39,Hoja5N!$A$2:$M$2116,7,FALSE),"")</f>
        <v>1.6785714285714286E-2</v>
      </c>
      <c r="F39" s="135">
        <f>+IFERROR(VLOOKUP($A39,Hoja5N!$A$2:$M$2116,8,FALSE),"")</f>
        <v>3.2972265206523035E-2</v>
      </c>
      <c r="G39" s="135">
        <f>+IFERROR(VLOOKUP($A39,Hoja5N!$A$2:$M$2116,9,FALSE),"")</f>
        <v>5.5925749643027128E-2</v>
      </c>
      <c r="H39" s="135">
        <f>+IFERROR(VLOOKUP($A39,Hoja5N!$A$2:$M$2116,10,FALSE),"")</f>
        <v>3.7922016167379932E-2</v>
      </c>
      <c r="I39" s="135">
        <f>+IFERROR(VLOOKUP($A39,Hoja5N!$A$2:$M$2116,11,FALSE),"")</f>
        <v>3.5277348853783107E-2</v>
      </c>
      <c r="J39" s="135">
        <f>+IFERROR(VLOOKUP($A39,Hoja5N!$A$2:$M$2116,12,FALSE),"")</f>
        <v>3.0245522476574548E-2</v>
      </c>
      <c r="K39" s="135">
        <f>+IFERROR(VLOOKUP($A39,Hoja5N!$A$2:$M$2116,13,FALSE),"")</f>
        <v>1.7278106508875738E-2</v>
      </c>
      <c r="L39" s="135">
        <f>+IFERROR(VLOOKUP($A39,Hoja5N!$A$2:$N$2116,14,FALSE),"")</f>
        <v>2.0760028149190712E-2</v>
      </c>
      <c r="M39" s="135">
        <f>+IFERROR(VLOOKUP($A39,Hoja5N!$A$2:$O$2116,15,FALSE),"")</f>
        <v>1.6693906140555687E-2</v>
      </c>
      <c r="N39" s="259">
        <f>+IFERROR(VLOOKUP($A39,Hoja5N!$A$2:$P$2116,16,FALSE),"")</f>
        <v>1.0414228879007724E-2</v>
      </c>
    </row>
    <row r="40" spans="1:14" ht="15" x14ac:dyDescent="0.25">
      <c r="A40" s="121">
        <v>29</v>
      </c>
      <c r="B40" s="33">
        <f>+IFERROR(VLOOKUP($A40,Hoja5N!$A$2:$M$2116,3,FALSE),"")</f>
        <v>23815</v>
      </c>
      <c r="C40" s="33" t="str">
        <f>+IFERROR(VLOOKUP($A40,Hoja5N!$A$2:$M$2116,4,FALSE),"")</f>
        <v>Tuchín</v>
      </c>
      <c r="D40" s="135">
        <f>+IFERROR(VLOOKUP($A40,Hoja5N!$A$2:$M$2116,6,FALSE),"")</f>
        <v>0</v>
      </c>
      <c r="E40" s="135">
        <f>+IFERROR(VLOOKUP($A40,Hoja5N!$A$2:$M$2116,7,FALSE),"")</f>
        <v>0</v>
      </c>
      <c r="F40" s="135">
        <f>+IFERROR(VLOOKUP($A40,Hoja5N!$A$2:$M$2116,8,FALSE),"")</f>
        <v>0</v>
      </c>
      <c r="G40" s="135">
        <f>+IFERROR(VLOOKUP($A40,Hoja5N!$A$2:$M$2116,9,FALSE),"")</f>
        <v>3.1426094495015169E-2</v>
      </c>
      <c r="H40" s="135">
        <f>+IFERROR(VLOOKUP($A40,Hoja5N!$A$2:$M$2116,10,FALSE),"")</f>
        <v>3.38123415046492E-2</v>
      </c>
      <c r="I40" s="135">
        <f>+IFERROR(VLOOKUP($A40,Hoja5N!$A$2:$M$2116,11,FALSE),"")</f>
        <v>2.9042224510813595E-2</v>
      </c>
      <c r="J40" s="135">
        <f>+IFERROR(VLOOKUP($A40,Hoja5N!$A$2:$M$2116,12,FALSE),"")</f>
        <v>2.1568232211247731E-2</v>
      </c>
      <c r="K40" s="135">
        <f>+IFERROR(VLOOKUP($A40,Hoja5N!$A$2:$M$2116,13,FALSE),"")</f>
        <v>0</v>
      </c>
      <c r="L40" s="135">
        <f>+IFERROR(VLOOKUP($A40,Hoja5N!$A$2:$N$2116,14,FALSE),"")</f>
        <v>4.3224957714715281E-3</v>
      </c>
      <c r="M40" s="135">
        <f>+IFERROR(VLOOKUP($A40,Hoja5N!$A$2:$O$2116,15,FALSE),"")</f>
        <v>0</v>
      </c>
      <c r="N40" s="259">
        <f>+IFERROR(VLOOKUP($A40,Hoja5N!$A$2:$P$2116,16,FALSE),"")</f>
        <v>0</v>
      </c>
    </row>
    <row r="41" spans="1:14" ht="15" x14ac:dyDescent="0.25">
      <c r="A41" s="121">
        <v>30</v>
      </c>
      <c r="B41" s="33">
        <f>+IFERROR(VLOOKUP($A41,Hoja5N!$A$2:$M$2116,3,FALSE),"")</f>
        <v>23855</v>
      </c>
      <c r="C41" s="33" t="str">
        <f>+IFERROR(VLOOKUP($A41,Hoja5N!$A$2:$M$2116,4,FALSE),"")</f>
        <v>Valencia</v>
      </c>
      <c r="D41" s="135">
        <f>+IFERROR(VLOOKUP($A41,Hoja5N!$A$2:$M$2116,6,FALSE),"")</f>
        <v>5.5573299265410409E-2</v>
      </c>
      <c r="E41" s="135">
        <f>+IFERROR(VLOOKUP($A41,Hoja5N!$A$2:$M$2116,7,FALSE),"")</f>
        <v>7.0467648942985267E-2</v>
      </c>
      <c r="F41" s="135">
        <f>+IFERROR(VLOOKUP($A41,Hoja5N!$A$2:$M$2116,8,FALSE),"")</f>
        <v>3.4935897435897437E-2</v>
      </c>
      <c r="G41" s="135">
        <f>+IFERROR(VLOOKUP($A41,Hoja5N!$A$2:$M$2116,9,FALSE),"")</f>
        <v>2.9176017954472586E-2</v>
      </c>
      <c r="H41" s="135">
        <f>+IFERROR(VLOOKUP($A41,Hoja5N!$A$2:$M$2116,10,FALSE),"")</f>
        <v>2.5649246553382493E-2</v>
      </c>
      <c r="I41" s="135">
        <f>+IFERROR(VLOOKUP($A41,Hoja5N!$A$2:$M$2116,11,FALSE),"")</f>
        <v>2.4115755627009645E-2</v>
      </c>
      <c r="J41" s="135">
        <f>+IFERROR(VLOOKUP($A41,Hoja5N!$A$2:$M$2116,12,FALSE),"")</f>
        <v>9.658725048293626E-3</v>
      </c>
      <c r="K41" s="135">
        <f>+IFERROR(VLOOKUP($A41,Hoja5N!$A$2:$M$2116,13,FALSE),"")</f>
        <v>1.2281835811247576E-2</v>
      </c>
      <c r="L41" s="135">
        <f>+IFERROR(VLOOKUP($A41,Hoja5N!$A$2:$N$2116,14,FALSE),"")</f>
        <v>1.7102291061632784E-2</v>
      </c>
      <c r="M41" s="135">
        <f>+IFERROR(VLOOKUP($A41,Hoja5N!$A$2:$O$2116,15,FALSE),"")</f>
        <v>1.6170763260025874E-2</v>
      </c>
      <c r="N41" s="259">
        <f>+IFERROR(VLOOKUP($A41,Hoja5N!$A$2:$P$2116,16,FALSE),"")</f>
        <v>0</v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0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0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0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0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0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0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0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0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0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0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0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0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0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0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0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0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0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0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0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0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0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0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0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0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0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0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0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0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0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0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0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0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0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0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0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0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0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0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0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0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0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0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0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0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0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0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0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0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0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0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0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0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0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0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0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0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0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0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0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0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0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0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0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0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0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0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0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0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0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0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0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0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0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0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0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0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0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0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0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0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0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0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0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0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0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0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0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0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0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0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0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0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0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0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0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0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0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0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0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0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0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0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0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0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0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0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0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0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0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0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0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0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0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0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0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0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0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0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0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0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0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0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0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0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0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0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0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0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0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0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0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0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0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0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0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0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0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0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0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0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0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0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0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0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0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0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0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0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0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0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0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0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0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0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0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0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0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0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0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0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0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0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0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0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0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0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0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0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0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0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0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0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0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0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0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0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0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0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0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0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0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0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0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0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0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0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0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0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0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0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0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0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0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0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0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0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0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0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0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0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0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0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0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0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0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0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0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0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0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0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0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0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0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0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0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0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0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0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0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0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0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0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0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0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0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0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0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0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0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0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0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0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0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0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0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0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0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0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0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0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0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0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0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0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0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0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0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0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0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0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0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0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0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0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0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0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0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0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0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0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0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0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0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0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0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0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0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0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0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0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0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0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0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0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0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0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0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0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0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0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0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0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0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0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0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0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0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0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0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0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0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0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0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0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0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0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0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0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0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0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0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1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2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3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4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5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6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7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8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9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10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11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12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13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14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15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16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17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18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19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20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21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22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23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24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25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26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27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28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29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30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30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30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30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30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30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30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30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30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30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30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30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30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30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30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30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30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30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30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30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30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30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30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30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30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30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30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30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30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30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30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30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30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30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30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30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30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30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30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30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30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30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30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30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30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30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30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30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30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30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30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30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30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30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30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30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30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30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30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30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30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30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30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30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30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30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30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30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30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30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30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30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30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30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30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30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30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30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30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30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30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30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30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30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30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30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30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30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30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30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30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30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30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30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30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30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30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30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30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30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30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30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30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30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30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30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30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30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30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30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30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30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30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30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30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30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30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30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30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30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30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30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30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30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30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30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30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30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30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30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30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30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30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30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30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30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30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30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30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30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30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30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30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30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30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30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30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30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30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30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30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30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30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30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30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30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30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30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30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30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30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30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30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30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30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30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30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30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30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30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30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30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30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30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30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30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30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30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30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30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30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30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30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30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30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30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30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30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30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30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30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30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30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30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30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30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30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30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30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30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30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30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30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30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30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30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30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30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30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30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30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30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30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30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30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30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30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30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30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30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30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30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30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30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30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30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30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30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30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30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30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30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30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30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30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30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30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30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30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30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30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30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30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30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30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30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30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30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30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30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30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30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30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30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30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30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30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30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30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30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30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30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30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30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30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30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30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30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30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30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30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30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30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30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30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30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30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30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30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30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30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30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30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30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30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30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30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30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30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30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30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30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30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30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30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30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30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30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30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30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30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30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30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30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30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30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30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30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30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30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30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30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30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30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30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30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30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30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30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30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30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30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30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30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30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30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30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30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30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30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30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30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30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30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30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30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30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30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30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30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30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30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30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30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30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30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30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30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30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30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30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30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30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30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30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30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30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30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30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30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30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30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30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30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30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30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30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30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30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30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30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30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30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30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30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30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30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30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30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30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30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30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30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30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30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30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30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30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30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30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30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30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30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30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30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30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30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30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30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30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30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30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30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30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30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30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30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30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30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30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30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30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30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30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30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30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30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30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30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30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30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30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30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30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30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30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30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30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30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30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30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30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30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30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30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30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30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30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30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30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30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30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30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30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30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30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30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30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30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30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30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30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30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30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30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30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30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30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30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30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30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30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30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30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30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30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30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30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30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30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30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30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30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30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30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30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30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30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30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30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30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30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30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30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30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30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30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30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30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30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30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30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30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30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30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30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30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30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30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30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30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30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30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30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30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30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30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30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30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30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30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30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30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30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30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30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30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30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30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30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30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30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30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30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30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30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30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30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30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30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30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30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30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30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30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30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30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30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30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30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30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30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30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30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30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30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30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30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30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30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30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30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30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30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30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30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30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30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30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30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30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30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30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30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30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30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30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30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30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30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30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30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30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30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30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30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30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30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30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30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30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30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30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30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30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30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30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30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30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30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30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30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30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30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30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30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30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30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30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30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30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30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30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30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30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30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30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30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30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30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30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30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30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30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30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30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30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30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30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30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30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30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30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30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30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30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30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30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30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30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30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30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30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30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30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30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30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30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30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30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30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30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30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30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30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30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30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30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30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30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30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30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30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30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30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30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30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30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30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30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30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30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30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30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30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9" t="str">
        <f>+ESTADISTICAS!B6</f>
        <v>ESTADISTICAS GENERALES DE EDUCACIÓN SUPERIOR - 2021</v>
      </c>
      <c r="C6" s="339"/>
      <c r="D6" s="339"/>
      <c r="E6" s="339"/>
      <c r="F6" s="339"/>
      <c r="G6" s="339"/>
      <c r="H6" s="339"/>
      <c r="I6" s="339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40" t="str">
        <f>+ESTADISTICAS!B7</f>
        <v>CORDOBA</v>
      </c>
      <c r="C7" s="340"/>
      <c r="D7" s="340"/>
      <c r="E7" s="340"/>
      <c r="F7" s="340"/>
      <c r="G7" s="340"/>
      <c r="H7" s="340"/>
      <c r="I7" s="340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23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CORDOBA</v>
      </c>
      <c r="B13" s="355"/>
      <c r="C13" s="356"/>
      <c r="D13" s="165">
        <f>+VLOOKUP($E10,Hoja7!$A$4:$T$37,Hoja7!I$1,FALSE)</f>
        <v>18014</v>
      </c>
      <c r="E13" s="165">
        <f>+VLOOKUP($E10,Hoja7!$A$4:$T$37,Hoja7!J$1,FALSE)</f>
        <v>4665</v>
      </c>
      <c r="F13" s="166">
        <f>+VLOOKUP($E10,Hoja7!$A$4:$T$37,Hoja7!K$1,FALSE)</f>
        <v>0.2589652492505829</v>
      </c>
      <c r="G13" s="165">
        <f>+VLOOKUP($E10,Hoja7!$A$4:$T$37,Hoja7!L$1,FALSE)</f>
        <v>18921</v>
      </c>
      <c r="H13" s="165">
        <f>+VLOOKUP($E10,Hoja7!$A$4:$T$37,Hoja7!M$1,FALSE)</f>
        <v>5642</v>
      </c>
      <c r="I13" s="166">
        <f>+VLOOKUP($E10,Hoja7!$A$4:$T$37,Hoja7!N$1,FALSE)</f>
        <v>0.29818719940806498</v>
      </c>
      <c r="J13" s="165">
        <f>+VLOOKUP($E10,Hoja7!$A$4:$T$37,Hoja7!O$1,FALSE)</f>
        <v>19368</v>
      </c>
      <c r="K13" s="165">
        <f>+VLOOKUP($E10,Hoja7!$A$4:$T$37,Hoja7!P$1,FALSE)</f>
        <v>5520</v>
      </c>
      <c r="L13" s="166">
        <f>+VLOOKUP($E10,Hoja7!$A$4:$T$37,Hoja7!Q$1,FALSE)</f>
        <v>0.28500619578686492</v>
      </c>
      <c r="M13" s="165">
        <f>+VLOOKUP($E10,Hoja7!$A$4:$T$37,Hoja7!R$1,FALSE)</f>
        <v>18327</v>
      </c>
      <c r="N13" s="165">
        <f>+VLOOKUP($E10,Hoja7!$A$4:$T$37,Hoja7!S$1,FALSE)</f>
        <v>4852</v>
      </c>
      <c r="O13" s="166">
        <f>+VLOOKUP($E10,Hoja7!$A$4:$T$37,Hoja7!T$1,FALSE)</f>
        <v>0.26474600316472963</v>
      </c>
      <c r="P13" s="168">
        <f>+VLOOKUP($E10,Hoja7!$A$4:$W$37,Hoja7!U$1,FALSE)</f>
        <v>18816</v>
      </c>
      <c r="Q13" s="167">
        <f>+VLOOKUP($E10,Hoja7!$A$4:$W$37,Hoja7!V$1,FALSE)</f>
        <v>5403</v>
      </c>
      <c r="R13" s="166">
        <f>+VLOOKUP($E10,Hoja7!$A$4:$W$37,Hoja7!W$1,FALSE)</f>
        <v>0.28714923469387754</v>
      </c>
      <c r="S13" s="168">
        <f>+VLOOKUP($E10,Hoja7!$A$4:$ZW$37,24,FALSE)</f>
        <v>19421</v>
      </c>
      <c r="T13" s="167">
        <f>+VLOOKUP($E10,Hoja7!$A$4:$ZW$37,25,FALSE)</f>
        <v>5525</v>
      </c>
      <c r="U13" s="272">
        <f>+VLOOKUP($E10,Hoja7!$A$4:$ZW$37,26,FALSE)</f>
        <v>0.28448586581535451</v>
      </c>
    </row>
    <row r="14" spans="1:21" ht="15" x14ac:dyDescent="0.25">
      <c r="A14" s="120">
        <v>1</v>
      </c>
      <c r="B14" s="33">
        <f>+IFERROR(VLOOKUP($A14,Hoja6!$A$3:$O$1124,3,FALSE),"")</f>
        <v>23001</v>
      </c>
      <c r="C14" s="33" t="str">
        <f>+UPPER(IFERROR(VLOOKUP($A14,Hoja6!$A$3:$O$1124,4,FALSE),""))</f>
        <v>MONTERÍA</v>
      </c>
      <c r="D14" s="34">
        <f>+IFERROR(VLOOKUP($A14,Hoja6!$A$3:$O$1124,8,FALSE),"")</f>
        <v>4826</v>
      </c>
      <c r="E14" s="34">
        <f>+IFERROR(VLOOKUP($A14,Hoja6!$A$3:$O$1124,9,FALSE),"")</f>
        <v>1922</v>
      </c>
      <c r="F14" s="135">
        <f>+IFERROR(VLOOKUP($A14,Hoja6!$A$3:$O$1124,10,FALSE),"")</f>
        <v>0.39825942809780357</v>
      </c>
      <c r="G14" s="34">
        <f>+IFERROR(VLOOKUP($A14,Hoja6!$A$3:$O$1124,11,FALSE),"")</f>
        <v>5148</v>
      </c>
      <c r="H14" s="34">
        <f>+IFERROR(VLOOKUP($A14,Hoja6!$A$3:$O$1124,12,FALSE),"")</f>
        <v>2303</v>
      </c>
      <c r="I14" s="135">
        <f>+IFERROR(VLOOKUP($A14,Hoja6!$A$3:$O$1124,13,FALSE),"")</f>
        <v>0.44735819735819737</v>
      </c>
      <c r="J14" s="34">
        <f>+IFERROR(VLOOKUP($A14,Hoja6!$A$3:$O$1124,14,FALSE),"")</f>
        <v>5002</v>
      </c>
      <c r="K14" s="125">
        <f>+IFERROR(VLOOKUP($A14,Hoja6!$A$3:$O$1124,15,FALSE),"")</f>
        <v>2252</v>
      </c>
      <c r="L14" s="164">
        <f>+IFERROR(VLOOKUP($A14,Hoja6!$A$3:$P$1124,16,FALSE),"")</f>
        <v>0.45021991203518591</v>
      </c>
      <c r="M14" s="34">
        <f>+IFERROR(VLOOKUP($A14,Hoja6!$A$3:$Y$1124,17,FALSE),"")</f>
        <v>4904</v>
      </c>
      <c r="N14" s="125">
        <f>+IFERROR(VLOOKUP($A14,Hoja6!$A$3:$Y$1124,18,FALSE),"")</f>
        <v>1912</v>
      </c>
      <c r="O14" s="164">
        <f>+IFERROR(VLOOKUP($A14,Hoja6!$A$3:$Y$1124,19,FALSE),"")</f>
        <v>0.38988580750407831</v>
      </c>
      <c r="P14" s="34">
        <f>+IFERROR(VLOOKUP($A14,Hoja6!$A$3:$Y$1124,20,FALSE),"")</f>
        <v>4706</v>
      </c>
      <c r="Q14" s="125">
        <f>+IFERROR(VLOOKUP($A14,Hoja6!$A$3:$Y$1124,21,FALSE),"")</f>
        <v>2153</v>
      </c>
      <c r="R14" s="164">
        <f>+IFERROR(VLOOKUP($A14,Hoja6!$A$3:$Y$1124,22,FALSE),"")</f>
        <v>0.45750106247343819</v>
      </c>
      <c r="S14" s="34">
        <f>+IFERROR(VLOOKUP($A14,Hoja6!$A$3:$ZY$1124,23,FALSE),"")</f>
        <v>4919</v>
      </c>
      <c r="T14" s="125">
        <f>+IFERROR(VLOOKUP($A14,Hoja6!$A$3:$ZY$1124,24,FALSE),"")</f>
        <v>1965</v>
      </c>
      <c r="U14" s="273">
        <f>+IFERROR(VLOOKUP($A14,Hoja6!$A$3:$ZY$1124,25,FALSE),"")</f>
        <v>0.39947143728400081</v>
      </c>
    </row>
    <row r="15" spans="1:21" ht="15" x14ac:dyDescent="0.25">
      <c r="A15" s="121">
        <v>2</v>
      </c>
      <c r="B15" s="33">
        <f>+IFERROR(VLOOKUP($A15,Hoja6!$A$3:$O$1124,3,FALSE),"")</f>
        <v>23068</v>
      </c>
      <c r="C15" s="33" t="str">
        <f>+UPPER(IFERROR(VLOOKUP($A15,Hoja6!$A$3:$O$1124,4,FALSE),""))</f>
        <v>AYAPEL  (3)</v>
      </c>
      <c r="D15" s="34">
        <f>+IFERROR(VLOOKUP($A15,Hoja6!$A$3:$O$1124,8,FALSE),"")</f>
        <v>422</v>
      </c>
      <c r="E15" s="34">
        <f>+IFERROR(VLOOKUP($A15,Hoja6!$A$3:$O$1124,9,FALSE),"")</f>
        <v>49</v>
      </c>
      <c r="F15" s="135">
        <f>+IFERROR(VLOOKUP($A15,Hoja6!$A$3:$O$1124,10,FALSE),"")</f>
        <v>0.11611374407582939</v>
      </c>
      <c r="G15" s="34">
        <f>+IFERROR(VLOOKUP($A15,Hoja6!$A$3:$O$1124,11,FALSE),"")</f>
        <v>426</v>
      </c>
      <c r="H15" s="34">
        <f>+IFERROR(VLOOKUP($A15,Hoja6!$A$3:$O$1124,12,FALSE),"")</f>
        <v>68</v>
      </c>
      <c r="I15" s="135">
        <f>+IFERROR(VLOOKUP($A15,Hoja6!$A$3:$O$1124,13,FALSE),"")</f>
        <v>0.15962441314553991</v>
      </c>
      <c r="J15" s="34">
        <f>+IFERROR(VLOOKUP($A15,Hoja6!$A$3:$O$1124,14,FALSE),"")</f>
        <v>437</v>
      </c>
      <c r="K15" s="125">
        <f>+IFERROR(VLOOKUP($A15,Hoja6!$A$3:$O$1124,15,FALSE),"")</f>
        <v>69</v>
      </c>
      <c r="L15" s="164">
        <f>+IFERROR(VLOOKUP($A15,Hoja6!$A$3:$P$1124,16,FALSE),"")</f>
        <v>0.15789473684210525</v>
      </c>
      <c r="M15" s="34">
        <f>+IFERROR(VLOOKUP($A15,Hoja6!$A$3:$Y$1124,17,FALSE),"")</f>
        <v>455</v>
      </c>
      <c r="N15" s="125">
        <f>+IFERROR(VLOOKUP($A15,Hoja6!$A$3:$Y$1124,18,FALSE),"")</f>
        <v>66</v>
      </c>
      <c r="O15" s="164">
        <f>+IFERROR(VLOOKUP($A15,Hoja6!$A$3:$Y$1124,19,FALSE),"")</f>
        <v>0.14505494505494507</v>
      </c>
      <c r="P15" s="34">
        <f>+IFERROR(VLOOKUP($A15,Hoja6!$A$3:$Y$1124,20,FALSE),"")</f>
        <v>450</v>
      </c>
      <c r="Q15" s="125">
        <f>+IFERROR(VLOOKUP($A15,Hoja6!$A$3:$Y$1124,21,FALSE),"")</f>
        <v>55</v>
      </c>
      <c r="R15" s="164">
        <f>+IFERROR(VLOOKUP($A15,Hoja6!$A$3:$Y$1124,22,FALSE),"")</f>
        <v>0.12222222222222222</v>
      </c>
      <c r="S15" s="34">
        <f>+IFERROR(VLOOKUP($A15,Hoja6!$A$3:$ZY$1124,23,FALSE),"")</f>
        <v>448</v>
      </c>
      <c r="T15" s="125">
        <f>+IFERROR(VLOOKUP($A15,Hoja6!$A$3:$ZY$1124,24,FALSE),"")</f>
        <v>66</v>
      </c>
      <c r="U15" s="273">
        <f>+IFERROR(VLOOKUP($A15,Hoja6!$A$3:$ZY$1124,25,FALSE),"")</f>
        <v>0.14732142857142858</v>
      </c>
    </row>
    <row r="16" spans="1:21" ht="15" x14ac:dyDescent="0.25">
      <c r="A16" s="121">
        <v>3</v>
      </c>
      <c r="B16" s="33">
        <f>+IFERROR(VLOOKUP($A16,Hoja6!$A$3:$O$1124,3,FALSE),"")</f>
        <v>23079</v>
      </c>
      <c r="C16" s="33" t="str">
        <f>+UPPER(IFERROR(VLOOKUP($A16,Hoja6!$A$3:$O$1124,4,FALSE),""))</f>
        <v>BUENAVISTA</v>
      </c>
      <c r="D16" s="34">
        <f>+IFERROR(VLOOKUP($A16,Hoja6!$A$3:$O$1124,8,FALSE),"")</f>
        <v>187</v>
      </c>
      <c r="E16" s="34">
        <f>+IFERROR(VLOOKUP($A16,Hoja6!$A$3:$O$1124,9,FALSE),"")</f>
        <v>35</v>
      </c>
      <c r="F16" s="135">
        <f>+IFERROR(VLOOKUP($A16,Hoja6!$A$3:$O$1124,10,FALSE),"")</f>
        <v>0.18716577540106952</v>
      </c>
      <c r="G16" s="34">
        <f>+IFERROR(VLOOKUP($A16,Hoja6!$A$3:$O$1124,11,FALSE),"")</f>
        <v>202</v>
      </c>
      <c r="H16" s="34">
        <f>+IFERROR(VLOOKUP($A16,Hoja6!$A$3:$O$1124,12,FALSE),"")</f>
        <v>35</v>
      </c>
      <c r="I16" s="135">
        <f>+IFERROR(VLOOKUP($A16,Hoja6!$A$3:$O$1124,13,FALSE),"")</f>
        <v>0.17326732673267325</v>
      </c>
      <c r="J16" s="34">
        <f>+IFERROR(VLOOKUP($A16,Hoja6!$A$3:$O$1124,14,FALSE),"")</f>
        <v>186</v>
      </c>
      <c r="K16" s="125">
        <f>+IFERROR(VLOOKUP($A16,Hoja6!$A$3:$O$1124,15,FALSE),"")</f>
        <v>33</v>
      </c>
      <c r="L16" s="164">
        <f>+IFERROR(VLOOKUP($A16,Hoja6!$A$3:$P$1124,16,FALSE),"")</f>
        <v>0.17741935483870969</v>
      </c>
      <c r="M16" s="34">
        <f>+IFERROR(VLOOKUP($A16,Hoja6!$A$3:$Y$1124,17,FALSE),"")</f>
        <v>211</v>
      </c>
      <c r="N16" s="125">
        <f>+IFERROR(VLOOKUP($A16,Hoja6!$A$3:$Y$1124,18,FALSE),"")</f>
        <v>23</v>
      </c>
      <c r="O16" s="164">
        <f>+IFERROR(VLOOKUP($A16,Hoja6!$A$3:$Y$1124,19,FALSE),"")</f>
        <v>0.10900473933649289</v>
      </c>
      <c r="P16" s="34">
        <f>+IFERROR(VLOOKUP($A16,Hoja6!$A$3:$Y$1124,20,FALSE),"")</f>
        <v>230</v>
      </c>
      <c r="Q16" s="125">
        <f>+IFERROR(VLOOKUP($A16,Hoja6!$A$3:$Y$1124,21,FALSE),"")</f>
        <v>37</v>
      </c>
      <c r="R16" s="164">
        <f>+IFERROR(VLOOKUP($A16,Hoja6!$A$3:$Y$1124,22,FALSE),"")</f>
        <v>0.16086956521739129</v>
      </c>
      <c r="S16" s="34">
        <f>+IFERROR(VLOOKUP($A16,Hoja6!$A$3:$ZY$1124,23,FALSE),"")</f>
        <v>212</v>
      </c>
      <c r="T16" s="125">
        <f>+IFERROR(VLOOKUP($A16,Hoja6!$A$3:$ZY$1124,24,FALSE),"")</f>
        <v>34</v>
      </c>
      <c r="U16" s="273">
        <f>+IFERROR(VLOOKUP($A16,Hoja6!$A$3:$ZY$1124,25,FALSE),"")</f>
        <v>0.16037735849056603</v>
      </c>
    </row>
    <row r="17" spans="1:21" ht="15" x14ac:dyDescent="0.25">
      <c r="A17" s="121">
        <v>4</v>
      </c>
      <c r="B17" s="33">
        <f>+IFERROR(VLOOKUP($A17,Hoja6!$A$3:$O$1124,3,FALSE),"")</f>
        <v>23090</v>
      </c>
      <c r="C17" s="33" t="str">
        <f>+UPPER(IFERROR(VLOOKUP($A17,Hoja6!$A$3:$O$1124,4,FALSE),""))</f>
        <v>CANALETE</v>
      </c>
      <c r="D17" s="34">
        <f>+IFERROR(VLOOKUP($A17,Hoja6!$A$3:$O$1124,8,FALSE),"")</f>
        <v>178</v>
      </c>
      <c r="E17" s="34">
        <f>+IFERROR(VLOOKUP($A17,Hoja6!$A$3:$O$1124,9,FALSE),"")</f>
        <v>43</v>
      </c>
      <c r="F17" s="135">
        <f>+IFERROR(VLOOKUP($A17,Hoja6!$A$3:$O$1124,10,FALSE),"")</f>
        <v>0.24157303370786518</v>
      </c>
      <c r="G17" s="34">
        <f>+IFERROR(VLOOKUP($A17,Hoja6!$A$3:$O$1124,11,FALSE),"")</f>
        <v>203</v>
      </c>
      <c r="H17" s="34">
        <f>+IFERROR(VLOOKUP($A17,Hoja6!$A$3:$O$1124,12,FALSE),"")</f>
        <v>31</v>
      </c>
      <c r="I17" s="135">
        <f>+IFERROR(VLOOKUP($A17,Hoja6!$A$3:$O$1124,13,FALSE),"")</f>
        <v>0.15270935960591134</v>
      </c>
      <c r="J17" s="34">
        <f>+IFERROR(VLOOKUP($A17,Hoja6!$A$3:$O$1124,14,FALSE),"")</f>
        <v>225</v>
      </c>
      <c r="K17" s="125">
        <f>+IFERROR(VLOOKUP($A17,Hoja6!$A$3:$O$1124,15,FALSE),"")</f>
        <v>35</v>
      </c>
      <c r="L17" s="164">
        <f>+IFERROR(VLOOKUP($A17,Hoja6!$A$3:$P$1124,16,FALSE),"")</f>
        <v>0.15555555555555556</v>
      </c>
      <c r="M17" s="34">
        <f>+IFERROR(VLOOKUP($A17,Hoja6!$A$3:$Y$1124,17,FALSE),"")</f>
        <v>143</v>
      </c>
      <c r="N17" s="125">
        <f>+IFERROR(VLOOKUP($A17,Hoja6!$A$3:$Y$1124,18,FALSE),"")</f>
        <v>23</v>
      </c>
      <c r="O17" s="164">
        <f>+IFERROR(VLOOKUP($A17,Hoja6!$A$3:$Y$1124,19,FALSE),"")</f>
        <v>0.16083916083916083</v>
      </c>
      <c r="P17" s="34">
        <f>+IFERROR(VLOOKUP($A17,Hoja6!$A$3:$Y$1124,20,FALSE),"")</f>
        <v>234</v>
      </c>
      <c r="Q17" s="125">
        <f>+IFERROR(VLOOKUP($A17,Hoja6!$A$3:$Y$1124,21,FALSE),"")</f>
        <v>17</v>
      </c>
      <c r="R17" s="164">
        <f>+IFERROR(VLOOKUP($A17,Hoja6!$A$3:$Y$1124,22,FALSE),"")</f>
        <v>7.2649572649572655E-2</v>
      </c>
      <c r="S17" s="34">
        <f>+IFERROR(VLOOKUP($A17,Hoja6!$A$3:$ZY$1124,23,FALSE),"")</f>
        <v>165</v>
      </c>
      <c r="T17" s="125">
        <f>+IFERROR(VLOOKUP($A17,Hoja6!$A$3:$ZY$1124,24,FALSE),"")</f>
        <v>31</v>
      </c>
      <c r="U17" s="273">
        <f>+IFERROR(VLOOKUP($A17,Hoja6!$A$3:$ZY$1124,25,FALSE),"")</f>
        <v>0.18787878787878787</v>
      </c>
    </row>
    <row r="18" spans="1:21" ht="15" x14ac:dyDescent="0.25">
      <c r="A18" s="121">
        <v>5</v>
      </c>
      <c r="B18" s="33">
        <f>+IFERROR(VLOOKUP($A18,Hoja6!$A$3:$O$1124,3,FALSE),"")</f>
        <v>23162</v>
      </c>
      <c r="C18" s="33" t="str">
        <f>+UPPER(IFERROR(VLOOKUP($A18,Hoja6!$A$3:$O$1124,4,FALSE),""))</f>
        <v>CERETÉ</v>
      </c>
      <c r="D18" s="34">
        <f>+IFERROR(VLOOKUP($A18,Hoja6!$A$3:$O$1124,8,FALSE),"")</f>
        <v>1139</v>
      </c>
      <c r="E18" s="34">
        <f>+IFERROR(VLOOKUP($A18,Hoja6!$A$3:$O$1124,9,FALSE),"")</f>
        <v>391</v>
      </c>
      <c r="F18" s="135">
        <f>+IFERROR(VLOOKUP($A18,Hoja6!$A$3:$O$1124,10,FALSE),"")</f>
        <v>0.34328358208955223</v>
      </c>
      <c r="G18" s="34">
        <f>+IFERROR(VLOOKUP($A18,Hoja6!$A$3:$O$1124,11,FALSE),"")</f>
        <v>1103</v>
      </c>
      <c r="H18" s="34">
        <f>+IFERROR(VLOOKUP($A18,Hoja6!$A$3:$O$1124,12,FALSE),"")</f>
        <v>456</v>
      </c>
      <c r="I18" s="135">
        <f>+IFERROR(VLOOKUP($A18,Hoja6!$A$3:$O$1124,13,FALSE),"")</f>
        <v>0.41341795104261109</v>
      </c>
      <c r="J18" s="34">
        <f>+IFERROR(VLOOKUP($A18,Hoja6!$A$3:$O$1124,14,FALSE),"")</f>
        <v>1168</v>
      </c>
      <c r="K18" s="125">
        <f>+IFERROR(VLOOKUP($A18,Hoja6!$A$3:$O$1124,15,FALSE),"")</f>
        <v>475</v>
      </c>
      <c r="L18" s="164">
        <f>+IFERROR(VLOOKUP($A18,Hoja6!$A$3:$P$1124,16,FALSE),"")</f>
        <v>0.40667808219178081</v>
      </c>
      <c r="M18" s="34">
        <f>+IFERROR(VLOOKUP($A18,Hoja6!$A$3:$Y$1124,17,FALSE),"")</f>
        <v>1105</v>
      </c>
      <c r="N18" s="125">
        <f>+IFERROR(VLOOKUP($A18,Hoja6!$A$3:$Y$1124,18,FALSE),"")</f>
        <v>364</v>
      </c>
      <c r="O18" s="164">
        <f>+IFERROR(VLOOKUP($A18,Hoja6!$A$3:$Y$1124,19,FALSE),"")</f>
        <v>0.32941176470588235</v>
      </c>
      <c r="P18" s="34">
        <f>+IFERROR(VLOOKUP($A18,Hoja6!$A$3:$Y$1124,20,FALSE),"")</f>
        <v>1102</v>
      </c>
      <c r="Q18" s="125">
        <f>+IFERROR(VLOOKUP($A18,Hoja6!$A$3:$Y$1124,21,FALSE),"")</f>
        <v>401</v>
      </c>
      <c r="R18" s="164">
        <f>+IFERROR(VLOOKUP($A18,Hoja6!$A$3:$Y$1124,22,FALSE),"")</f>
        <v>0.36388384754990927</v>
      </c>
      <c r="S18" s="34">
        <f>+IFERROR(VLOOKUP($A18,Hoja6!$A$3:$ZY$1124,23,FALSE),"")</f>
        <v>1170</v>
      </c>
      <c r="T18" s="125">
        <f>+IFERROR(VLOOKUP($A18,Hoja6!$A$3:$ZY$1124,24,FALSE),"")</f>
        <v>385</v>
      </c>
      <c r="U18" s="273">
        <f>+IFERROR(VLOOKUP($A18,Hoja6!$A$3:$ZY$1124,25,FALSE),"")</f>
        <v>0.32905982905982906</v>
      </c>
    </row>
    <row r="19" spans="1:21" ht="15" x14ac:dyDescent="0.25">
      <c r="A19" s="121">
        <v>6</v>
      </c>
      <c r="B19" s="33">
        <f>+IFERROR(VLOOKUP($A19,Hoja6!$A$3:$O$1124,3,FALSE),"")</f>
        <v>23168</v>
      </c>
      <c r="C19" s="33" t="str">
        <f>+UPPER(IFERROR(VLOOKUP($A19,Hoja6!$A$3:$O$1124,4,FALSE),""))</f>
        <v>CHIMÁ (1)(3)</v>
      </c>
      <c r="D19" s="34">
        <f>+IFERROR(VLOOKUP($A19,Hoja6!$A$3:$O$1124,8,FALSE),"")</f>
        <v>192</v>
      </c>
      <c r="E19" s="34">
        <f>+IFERROR(VLOOKUP($A19,Hoja6!$A$3:$O$1124,9,FALSE),"")</f>
        <v>23</v>
      </c>
      <c r="F19" s="135">
        <f>+IFERROR(VLOOKUP($A19,Hoja6!$A$3:$O$1124,10,FALSE),"")</f>
        <v>0.11979166666666667</v>
      </c>
      <c r="G19" s="34">
        <f>+IFERROR(VLOOKUP($A19,Hoja6!$A$3:$O$1124,11,FALSE),"")</f>
        <v>166</v>
      </c>
      <c r="H19" s="34">
        <f>+IFERROR(VLOOKUP($A19,Hoja6!$A$3:$O$1124,12,FALSE),"")</f>
        <v>45</v>
      </c>
      <c r="I19" s="135">
        <f>+IFERROR(VLOOKUP($A19,Hoja6!$A$3:$O$1124,13,FALSE),"")</f>
        <v>0.27108433734939757</v>
      </c>
      <c r="J19" s="34">
        <f>+IFERROR(VLOOKUP($A19,Hoja6!$A$3:$O$1124,14,FALSE),"")</f>
        <v>156</v>
      </c>
      <c r="K19" s="125">
        <f>+IFERROR(VLOOKUP($A19,Hoja6!$A$3:$O$1124,15,FALSE),"")</f>
        <v>43</v>
      </c>
      <c r="L19" s="164">
        <f>+IFERROR(VLOOKUP($A19,Hoja6!$A$3:$P$1124,16,FALSE),"")</f>
        <v>0.27564102564102566</v>
      </c>
      <c r="M19" s="34">
        <f>+IFERROR(VLOOKUP($A19,Hoja6!$A$3:$Y$1124,17,FALSE),"")</f>
        <v>185</v>
      </c>
      <c r="N19" s="125">
        <f>+IFERROR(VLOOKUP($A19,Hoja6!$A$3:$Y$1124,18,FALSE),"")</f>
        <v>45</v>
      </c>
      <c r="O19" s="164">
        <f>+IFERROR(VLOOKUP($A19,Hoja6!$A$3:$Y$1124,19,FALSE),"")</f>
        <v>0.24324324324324326</v>
      </c>
      <c r="P19" s="34">
        <f>+IFERROR(VLOOKUP($A19,Hoja6!$A$3:$Y$1124,20,FALSE),"")</f>
        <v>191</v>
      </c>
      <c r="Q19" s="125">
        <f>+IFERROR(VLOOKUP($A19,Hoja6!$A$3:$Y$1124,21,FALSE),"")</f>
        <v>53</v>
      </c>
      <c r="R19" s="164">
        <f>+IFERROR(VLOOKUP($A19,Hoja6!$A$3:$Y$1124,22,FALSE),"")</f>
        <v>0.27748691099476441</v>
      </c>
      <c r="S19" s="34">
        <f>+IFERROR(VLOOKUP($A19,Hoja6!$A$3:$ZY$1124,23,FALSE),"")</f>
        <v>184</v>
      </c>
      <c r="T19" s="125">
        <f>+IFERROR(VLOOKUP($A19,Hoja6!$A$3:$ZY$1124,24,FALSE),"")</f>
        <v>38</v>
      </c>
      <c r="U19" s="273">
        <f>+IFERROR(VLOOKUP($A19,Hoja6!$A$3:$ZY$1124,25,FALSE),"")</f>
        <v>0.20652173913043478</v>
      </c>
    </row>
    <row r="20" spans="1:21" ht="15" x14ac:dyDescent="0.25">
      <c r="A20" s="121">
        <v>7</v>
      </c>
      <c r="B20" s="33">
        <f>+IFERROR(VLOOKUP($A20,Hoja6!$A$3:$O$1124,3,FALSE),"")</f>
        <v>23182</v>
      </c>
      <c r="C20" s="33" t="str">
        <f>+UPPER(IFERROR(VLOOKUP($A20,Hoja6!$A$3:$O$1124,4,FALSE),""))</f>
        <v>CHINÚ</v>
      </c>
      <c r="D20" s="34">
        <f>+IFERROR(VLOOKUP($A20,Hoja6!$A$3:$O$1124,8,FALSE),"")</f>
        <v>549</v>
      </c>
      <c r="E20" s="34">
        <f>+IFERROR(VLOOKUP($A20,Hoja6!$A$3:$O$1124,9,FALSE),"")</f>
        <v>123</v>
      </c>
      <c r="F20" s="135">
        <f>+IFERROR(VLOOKUP($A20,Hoja6!$A$3:$O$1124,10,FALSE),"")</f>
        <v>0.22404371584699453</v>
      </c>
      <c r="G20" s="34">
        <f>+IFERROR(VLOOKUP($A20,Hoja6!$A$3:$O$1124,11,FALSE),"")</f>
        <v>481</v>
      </c>
      <c r="H20" s="34">
        <f>+IFERROR(VLOOKUP($A20,Hoja6!$A$3:$O$1124,12,FALSE),"")</f>
        <v>119</v>
      </c>
      <c r="I20" s="135">
        <f>+IFERROR(VLOOKUP($A20,Hoja6!$A$3:$O$1124,13,FALSE),"")</f>
        <v>0.24740124740124741</v>
      </c>
      <c r="J20" s="34">
        <f>+IFERROR(VLOOKUP($A20,Hoja6!$A$3:$O$1124,14,FALSE),"")</f>
        <v>449</v>
      </c>
      <c r="K20" s="125">
        <f>+IFERROR(VLOOKUP($A20,Hoja6!$A$3:$O$1124,15,FALSE),"")</f>
        <v>138</v>
      </c>
      <c r="L20" s="164">
        <f>+IFERROR(VLOOKUP($A20,Hoja6!$A$3:$P$1124,16,FALSE),"")</f>
        <v>0.30734966592427615</v>
      </c>
      <c r="M20" s="34">
        <f>+IFERROR(VLOOKUP($A20,Hoja6!$A$3:$Y$1124,17,FALSE),"")</f>
        <v>485</v>
      </c>
      <c r="N20" s="125">
        <f>+IFERROR(VLOOKUP($A20,Hoja6!$A$3:$Y$1124,18,FALSE),"")</f>
        <v>130</v>
      </c>
      <c r="O20" s="164">
        <f>+IFERROR(VLOOKUP($A20,Hoja6!$A$3:$Y$1124,19,FALSE),"")</f>
        <v>0.26804123711340205</v>
      </c>
      <c r="P20" s="34">
        <f>+IFERROR(VLOOKUP($A20,Hoja6!$A$3:$Y$1124,20,FALSE),"")</f>
        <v>520</v>
      </c>
      <c r="Q20" s="125">
        <f>+IFERROR(VLOOKUP($A20,Hoja6!$A$3:$Y$1124,21,FALSE),"")</f>
        <v>145</v>
      </c>
      <c r="R20" s="164">
        <f>+IFERROR(VLOOKUP($A20,Hoja6!$A$3:$Y$1124,22,FALSE),"")</f>
        <v>0.27884615384615385</v>
      </c>
      <c r="S20" s="34">
        <f>+IFERROR(VLOOKUP($A20,Hoja6!$A$3:$ZY$1124,23,FALSE),"")</f>
        <v>459</v>
      </c>
      <c r="T20" s="125">
        <f>+IFERROR(VLOOKUP($A20,Hoja6!$A$3:$ZY$1124,24,FALSE),"")</f>
        <v>140</v>
      </c>
      <c r="U20" s="273">
        <f>+IFERROR(VLOOKUP($A20,Hoja6!$A$3:$ZY$1124,25,FALSE),"")</f>
        <v>0.30501089324618735</v>
      </c>
    </row>
    <row r="21" spans="1:21" ht="15" x14ac:dyDescent="0.25">
      <c r="A21" s="121">
        <v>8</v>
      </c>
      <c r="B21" s="33">
        <f>+IFERROR(VLOOKUP($A21,Hoja6!$A$3:$O$1124,3,FALSE),"")</f>
        <v>23189</v>
      </c>
      <c r="C21" s="33" t="str">
        <f>+UPPER(IFERROR(VLOOKUP($A21,Hoja6!$A$3:$O$1124,4,FALSE),""))</f>
        <v>CIÉNAGA DE ORO</v>
      </c>
      <c r="D21" s="34">
        <f>+IFERROR(VLOOKUP($A21,Hoja6!$A$3:$O$1124,8,FALSE),"")</f>
        <v>540</v>
      </c>
      <c r="E21" s="34">
        <f>+IFERROR(VLOOKUP($A21,Hoja6!$A$3:$O$1124,9,FALSE),"")</f>
        <v>139</v>
      </c>
      <c r="F21" s="135">
        <f>+IFERROR(VLOOKUP($A21,Hoja6!$A$3:$O$1124,10,FALSE),"")</f>
        <v>0.25740740740740742</v>
      </c>
      <c r="G21" s="34">
        <f>+IFERROR(VLOOKUP($A21,Hoja6!$A$3:$O$1124,11,FALSE),"")</f>
        <v>649</v>
      </c>
      <c r="H21" s="34">
        <f>+IFERROR(VLOOKUP($A21,Hoja6!$A$3:$O$1124,12,FALSE),"")</f>
        <v>166</v>
      </c>
      <c r="I21" s="135">
        <f>+IFERROR(VLOOKUP($A21,Hoja6!$A$3:$O$1124,13,FALSE),"")</f>
        <v>0.25577812018489987</v>
      </c>
      <c r="J21" s="34">
        <f>+IFERROR(VLOOKUP($A21,Hoja6!$A$3:$O$1124,14,FALSE),"")</f>
        <v>668</v>
      </c>
      <c r="K21" s="125">
        <f>+IFERROR(VLOOKUP($A21,Hoja6!$A$3:$O$1124,15,FALSE),"")</f>
        <v>157</v>
      </c>
      <c r="L21" s="164">
        <f>+IFERROR(VLOOKUP($A21,Hoja6!$A$3:$P$1124,16,FALSE),"")</f>
        <v>0.23502994011976047</v>
      </c>
      <c r="M21" s="34">
        <f>+IFERROR(VLOOKUP($A21,Hoja6!$A$3:$Y$1124,17,FALSE),"")</f>
        <v>643</v>
      </c>
      <c r="N21" s="125">
        <f>+IFERROR(VLOOKUP($A21,Hoja6!$A$3:$Y$1124,18,FALSE),"")</f>
        <v>162</v>
      </c>
      <c r="O21" s="164">
        <f>+IFERROR(VLOOKUP($A21,Hoja6!$A$3:$Y$1124,19,FALSE),"")</f>
        <v>0.25194401244167963</v>
      </c>
      <c r="P21" s="34">
        <f>+IFERROR(VLOOKUP($A21,Hoja6!$A$3:$Y$1124,20,FALSE),"")</f>
        <v>634</v>
      </c>
      <c r="Q21" s="125">
        <f>+IFERROR(VLOOKUP($A21,Hoja6!$A$3:$Y$1124,21,FALSE),"")</f>
        <v>173</v>
      </c>
      <c r="R21" s="164">
        <f>+IFERROR(VLOOKUP($A21,Hoja6!$A$3:$Y$1124,22,FALSE),"")</f>
        <v>0.27287066246056785</v>
      </c>
      <c r="S21" s="34">
        <f>+IFERROR(VLOOKUP($A21,Hoja6!$A$3:$ZY$1124,23,FALSE),"")</f>
        <v>659</v>
      </c>
      <c r="T21" s="125">
        <f>+IFERROR(VLOOKUP($A21,Hoja6!$A$3:$ZY$1124,24,FALSE),"")</f>
        <v>155</v>
      </c>
      <c r="U21" s="273">
        <f>+IFERROR(VLOOKUP($A21,Hoja6!$A$3:$ZY$1124,25,FALSE),"")</f>
        <v>0.23520485584218512</v>
      </c>
    </row>
    <row r="22" spans="1:21" ht="15" x14ac:dyDescent="0.25">
      <c r="A22" s="121">
        <v>9</v>
      </c>
      <c r="B22" s="33">
        <f>+IFERROR(VLOOKUP($A22,Hoja6!$A$3:$O$1124,3,FALSE),"")</f>
        <v>23300</v>
      </c>
      <c r="C22" s="33" t="str">
        <f>+UPPER(IFERROR(VLOOKUP($A22,Hoja6!$A$3:$O$1124,4,FALSE),""))</f>
        <v>COTORRA</v>
      </c>
      <c r="D22" s="34">
        <f>+IFERROR(VLOOKUP($A22,Hoja6!$A$3:$O$1124,8,FALSE),"")</f>
        <v>173</v>
      </c>
      <c r="E22" s="34">
        <f>+IFERROR(VLOOKUP($A22,Hoja6!$A$3:$O$1124,9,FALSE),"")</f>
        <v>28</v>
      </c>
      <c r="F22" s="135">
        <f>+IFERROR(VLOOKUP($A22,Hoja6!$A$3:$O$1124,10,FALSE),"")</f>
        <v>0.16184971098265896</v>
      </c>
      <c r="G22" s="34">
        <f>+IFERROR(VLOOKUP($A22,Hoja6!$A$3:$O$1124,11,FALSE),"")</f>
        <v>177</v>
      </c>
      <c r="H22" s="34">
        <f>+IFERROR(VLOOKUP($A22,Hoja6!$A$3:$O$1124,12,FALSE),"")</f>
        <v>39</v>
      </c>
      <c r="I22" s="135">
        <f>+IFERROR(VLOOKUP($A22,Hoja6!$A$3:$O$1124,13,FALSE),"")</f>
        <v>0.22033898305084745</v>
      </c>
      <c r="J22" s="34">
        <f>+IFERROR(VLOOKUP($A22,Hoja6!$A$3:$O$1124,14,FALSE),"")</f>
        <v>186</v>
      </c>
      <c r="K22" s="125">
        <f>+IFERROR(VLOOKUP($A22,Hoja6!$A$3:$O$1124,15,FALSE),"")</f>
        <v>35</v>
      </c>
      <c r="L22" s="164">
        <f>+IFERROR(VLOOKUP($A22,Hoja6!$A$3:$P$1124,16,FALSE),"")</f>
        <v>0.18817204301075269</v>
      </c>
      <c r="M22" s="34">
        <f>+IFERROR(VLOOKUP($A22,Hoja6!$A$3:$Y$1124,17,FALSE),"")</f>
        <v>171</v>
      </c>
      <c r="N22" s="125">
        <f>+IFERROR(VLOOKUP($A22,Hoja6!$A$3:$Y$1124,18,FALSE),"")</f>
        <v>30</v>
      </c>
      <c r="O22" s="164">
        <f>+IFERROR(VLOOKUP($A22,Hoja6!$A$3:$Y$1124,19,FALSE),"")</f>
        <v>0.17543859649122806</v>
      </c>
      <c r="P22" s="34">
        <f>+IFERROR(VLOOKUP($A22,Hoja6!$A$3:$Y$1124,20,FALSE),"")</f>
        <v>144</v>
      </c>
      <c r="Q22" s="125">
        <f>+IFERROR(VLOOKUP($A22,Hoja6!$A$3:$Y$1124,21,FALSE),"")</f>
        <v>17</v>
      </c>
      <c r="R22" s="164">
        <f>+IFERROR(VLOOKUP($A22,Hoja6!$A$3:$Y$1124,22,FALSE),"")</f>
        <v>0.11805555555555555</v>
      </c>
      <c r="S22" s="34">
        <f>+IFERROR(VLOOKUP($A22,Hoja6!$A$3:$ZY$1124,23,FALSE),"")</f>
        <v>179</v>
      </c>
      <c r="T22" s="125">
        <f>+IFERROR(VLOOKUP($A22,Hoja6!$A$3:$ZY$1124,24,FALSE),"")</f>
        <v>35</v>
      </c>
      <c r="U22" s="273">
        <f>+IFERROR(VLOOKUP($A22,Hoja6!$A$3:$ZY$1124,25,FALSE),"")</f>
        <v>0.19553072625698323</v>
      </c>
    </row>
    <row r="23" spans="1:21" ht="15" x14ac:dyDescent="0.25">
      <c r="A23" s="121">
        <v>10</v>
      </c>
      <c r="B23" s="33">
        <f>+IFERROR(VLOOKUP($A23,Hoja6!$A$3:$O$1124,3,FALSE),"")</f>
        <v>23350</v>
      </c>
      <c r="C23" s="33" t="str">
        <f>+UPPER(IFERROR(VLOOKUP($A23,Hoja6!$A$3:$O$1124,4,FALSE),""))</f>
        <v>LA APARTADA</v>
      </c>
      <c r="D23" s="34">
        <f>+IFERROR(VLOOKUP($A23,Hoja6!$A$3:$O$1124,8,FALSE),"")</f>
        <v>134</v>
      </c>
      <c r="E23" s="34">
        <f>+IFERROR(VLOOKUP($A23,Hoja6!$A$3:$O$1124,9,FALSE),"")</f>
        <v>32</v>
      </c>
      <c r="F23" s="135">
        <f>+IFERROR(VLOOKUP($A23,Hoja6!$A$3:$O$1124,10,FALSE),"")</f>
        <v>0.23880597014925373</v>
      </c>
      <c r="G23" s="34">
        <f>+IFERROR(VLOOKUP($A23,Hoja6!$A$3:$O$1124,11,FALSE),"")</f>
        <v>130</v>
      </c>
      <c r="H23" s="34">
        <f>+IFERROR(VLOOKUP($A23,Hoja6!$A$3:$O$1124,12,FALSE),"")</f>
        <v>15</v>
      </c>
      <c r="I23" s="135">
        <f>+IFERROR(VLOOKUP($A23,Hoja6!$A$3:$O$1124,13,FALSE),"")</f>
        <v>0.11538461538461539</v>
      </c>
      <c r="J23" s="34">
        <f>+IFERROR(VLOOKUP($A23,Hoja6!$A$3:$O$1124,14,FALSE),"")</f>
        <v>142</v>
      </c>
      <c r="K23" s="125">
        <f>+IFERROR(VLOOKUP($A23,Hoja6!$A$3:$O$1124,15,FALSE),"")</f>
        <v>27</v>
      </c>
      <c r="L23" s="164">
        <f>+IFERROR(VLOOKUP($A23,Hoja6!$A$3:$P$1124,16,FALSE),"")</f>
        <v>0.19014084507042253</v>
      </c>
      <c r="M23" s="34">
        <f>+IFERROR(VLOOKUP($A23,Hoja6!$A$3:$Y$1124,17,FALSE),"")</f>
        <v>124</v>
      </c>
      <c r="N23" s="125">
        <f>+IFERROR(VLOOKUP($A23,Hoja6!$A$3:$Y$1124,18,FALSE),"")</f>
        <v>19</v>
      </c>
      <c r="O23" s="164">
        <f>+IFERROR(VLOOKUP($A23,Hoja6!$A$3:$Y$1124,19,FALSE),"")</f>
        <v>0.15322580645161291</v>
      </c>
      <c r="P23" s="34">
        <f>+IFERROR(VLOOKUP($A23,Hoja6!$A$3:$Y$1124,20,FALSE),"")</f>
        <v>130</v>
      </c>
      <c r="Q23" s="125">
        <f>+IFERROR(VLOOKUP($A23,Hoja6!$A$3:$Y$1124,21,FALSE),"")</f>
        <v>38</v>
      </c>
      <c r="R23" s="164">
        <f>+IFERROR(VLOOKUP($A23,Hoja6!$A$3:$Y$1124,22,FALSE),"")</f>
        <v>0.29230769230769232</v>
      </c>
      <c r="S23" s="34">
        <f>+IFERROR(VLOOKUP($A23,Hoja6!$A$3:$ZY$1124,23,FALSE),"")</f>
        <v>121</v>
      </c>
      <c r="T23" s="125">
        <f>+IFERROR(VLOOKUP($A23,Hoja6!$A$3:$ZY$1124,24,FALSE),"")</f>
        <v>36</v>
      </c>
      <c r="U23" s="273">
        <f>+IFERROR(VLOOKUP($A23,Hoja6!$A$3:$ZY$1124,25,FALSE),"")</f>
        <v>0.2975206611570248</v>
      </c>
    </row>
    <row r="24" spans="1:21" ht="15" x14ac:dyDescent="0.25">
      <c r="A24" s="121">
        <v>11</v>
      </c>
      <c r="B24" s="33">
        <f>+IFERROR(VLOOKUP($A24,Hoja6!$A$3:$O$1124,3,FALSE),"")</f>
        <v>23417</v>
      </c>
      <c r="C24" s="33" t="str">
        <f>+UPPER(IFERROR(VLOOKUP($A24,Hoja6!$A$3:$O$1124,4,FALSE),""))</f>
        <v>LORICA  (3)</v>
      </c>
      <c r="D24" s="34">
        <f>+IFERROR(VLOOKUP($A24,Hoja6!$A$3:$O$1124,8,FALSE),"")</f>
        <v>1497</v>
      </c>
      <c r="E24" s="34">
        <f>+IFERROR(VLOOKUP($A24,Hoja6!$A$3:$O$1124,9,FALSE),"")</f>
        <v>291</v>
      </c>
      <c r="F24" s="135">
        <f>+IFERROR(VLOOKUP($A24,Hoja6!$A$3:$O$1124,10,FALSE),"")</f>
        <v>0.19438877755511022</v>
      </c>
      <c r="G24" s="34">
        <f>+IFERROR(VLOOKUP($A24,Hoja6!$A$3:$O$1124,11,FALSE),"")</f>
        <v>1680</v>
      </c>
      <c r="H24" s="34">
        <f>+IFERROR(VLOOKUP($A24,Hoja6!$A$3:$O$1124,12,FALSE),"")</f>
        <v>414</v>
      </c>
      <c r="I24" s="135">
        <f>+IFERROR(VLOOKUP($A24,Hoja6!$A$3:$O$1124,13,FALSE),"")</f>
        <v>0.24642857142857144</v>
      </c>
      <c r="J24" s="34">
        <f>+IFERROR(VLOOKUP($A24,Hoja6!$A$3:$O$1124,14,FALSE),"")</f>
        <v>1656</v>
      </c>
      <c r="K24" s="125">
        <f>+IFERROR(VLOOKUP($A24,Hoja6!$A$3:$O$1124,15,FALSE),"")</f>
        <v>352</v>
      </c>
      <c r="L24" s="164">
        <f>+IFERROR(VLOOKUP($A24,Hoja6!$A$3:$P$1124,16,FALSE),"")</f>
        <v>0.21256038647342995</v>
      </c>
      <c r="M24" s="34">
        <f>+IFERROR(VLOOKUP($A24,Hoja6!$A$3:$Y$1124,17,FALSE),"")</f>
        <v>1474</v>
      </c>
      <c r="N24" s="125">
        <f>+IFERROR(VLOOKUP($A24,Hoja6!$A$3:$Y$1124,18,FALSE),"")</f>
        <v>350</v>
      </c>
      <c r="O24" s="164">
        <f>+IFERROR(VLOOKUP($A24,Hoja6!$A$3:$Y$1124,19,FALSE),"")</f>
        <v>0.23744911804613297</v>
      </c>
      <c r="P24" s="34">
        <f>+IFERROR(VLOOKUP($A24,Hoja6!$A$3:$Y$1124,20,FALSE),"")</f>
        <v>1616</v>
      </c>
      <c r="Q24" s="125">
        <f>+IFERROR(VLOOKUP($A24,Hoja6!$A$3:$Y$1124,21,FALSE),"")</f>
        <v>351</v>
      </c>
      <c r="R24" s="164">
        <f>+IFERROR(VLOOKUP($A24,Hoja6!$A$3:$Y$1124,22,FALSE),"")</f>
        <v>0.2172029702970297</v>
      </c>
      <c r="S24" s="34">
        <f>+IFERROR(VLOOKUP($A24,Hoja6!$A$3:$ZY$1124,23,FALSE),"")</f>
        <v>1690</v>
      </c>
      <c r="T24" s="125">
        <f>+IFERROR(VLOOKUP($A24,Hoja6!$A$3:$ZY$1124,24,FALSE),"")</f>
        <v>423</v>
      </c>
      <c r="U24" s="273">
        <f>+IFERROR(VLOOKUP($A24,Hoja6!$A$3:$ZY$1124,25,FALSE),"")</f>
        <v>0.25029585798816567</v>
      </c>
    </row>
    <row r="25" spans="1:21" ht="15" x14ac:dyDescent="0.25">
      <c r="A25" s="121">
        <v>12</v>
      </c>
      <c r="B25" s="33">
        <f>+IFERROR(VLOOKUP($A25,Hoja6!$A$3:$O$1124,3,FALSE),"")</f>
        <v>23419</v>
      </c>
      <c r="C25" s="33" t="str">
        <f>+UPPER(IFERROR(VLOOKUP($A25,Hoja6!$A$3:$O$1124,4,FALSE),""))</f>
        <v>LOS CÓRDOBAS</v>
      </c>
      <c r="D25" s="34">
        <f>+IFERROR(VLOOKUP($A25,Hoja6!$A$3:$O$1124,8,FALSE),"")</f>
        <v>163</v>
      </c>
      <c r="E25" s="34">
        <f>+IFERROR(VLOOKUP($A25,Hoja6!$A$3:$O$1124,9,FALSE),"")</f>
        <v>9</v>
      </c>
      <c r="F25" s="135">
        <f>+IFERROR(VLOOKUP($A25,Hoja6!$A$3:$O$1124,10,FALSE),"")</f>
        <v>5.5214723926380369E-2</v>
      </c>
      <c r="G25" s="34">
        <f>+IFERROR(VLOOKUP($A25,Hoja6!$A$3:$O$1124,11,FALSE),"")</f>
        <v>175</v>
      </c>
      <c r="H25" s="34">
        <f>+IFERROR(VLOOKUP($A25,Hoja6!$A$3:$O$1124,12,FALSE),"")</f>
        <v>27</v>
      </c>
      <c r="I25" s="135">
        <f>+IFERROR(VLOOKUP($A25,Hoja6!$A$3:$O$1124,13,FALSE),"")</f>
        <v>0.15428571428571428</v>
      </c>
      <c r="J25" s="34">
        <f>+IFERROR(VLOOKUP($A25,Hoja6!$A$3:$O$1124,14,FALSE),"")</f>
        <v>176</v>
      </c>
      <c r="K25" s="125">
        <f>+IFERROR(VLOOKUP($A25,Hoja6!$A$3:$O$1124,15,FALSE),"")</f>
        <v>20</v>
      </c>
      <c r="L25" s="164">
        <f>+IFERROR(VLOOKUP($A25,Hoja6!$A$3:$P$1124,16,FALSE),"")</f>
        <v>0.11363636363636363</v>
      </c>
      <c r="M25" s="34">
        <f>+IFERROR(VLOOKUP($A25,Hoja6!$A$3:$Y$1124,17,FALSE),"")</f>
        <v>172</v>
      </c>
      <c r="N25" s="125">
        <f>+IFERROR(VLOOKUP($A25,Hoja6!$A$3:$Y$1124,18,FALSE),"")</f>
        <v>26</v>
      </c>
      <c r="O25" s="164">
        <f>+IFERROR(VLOOKUP($A25,Hoja6!$A$3:$Y$1124,19,FALSE),"")</f>
        <v>0.15116279069767441</v>
      </c>
      <c r="P25" s="34">
        <f>+IFERROR(VLOOKUP($A25,Hoja6!$A$3:$Y$1124,20,FALSE),"")</f>
        <v>200</v>
      </c>
      <c r="Q25" s="125">
        <f>+IFERROR(VLOOKUP($A25,Hoja6!$A$3:$Y$1124,21,FALSE),"")</f>
        <v>25</v>
      </c>
      <c r="R25" s="164">
        <f>+IFERROR(VLOOKUP($A25,Hoja6!$A$3:$Y$1124,22,FALSE),"")</f>
        <v>0.125</v>
      </c>
      <c r="S25" s="34">
        <f>+IFERROR(VLOOKUP($A25,Hoja6!$A$3:$ZY$1124,23,FALSE),"")</f>
        <v>233</v>
      </c>
      <c r="T25" s="125">
        <f>+IFERROR(VLOOKUP($A25,Hoja6!$A$3:$ZY$1124,24,FALSE),"")</f>
        <v>24</v>
      </c>
      <c r="U25" s="273">
        <f>+IFERROR(VLOOKUP($A25,Hoja6!$A$3:$ZY$1124,25,FALSE),"")</f>
        <v>0.10300429184549356</v>
      </c>
    </row>
    <row r="26" spans="1:21" ht="15" x14ac:dyDescent="0.25">
      <c r="A26" s="121">
        <v>13</v>
      </c>
      <c r="B26" s="33">
        <f>+IFERROR(VLOOKUP($A26,Hoja6!$A$3:$O$1124,3,FALSE),"")</f>
        <v>23464</v>
      </c>
      <c r="C26" s="33" t="str">
        <f>+UPPER(IFERROR(VLOOKUP($A26,Hoja6!$A$3:$O$1124,4,FALSE),""))</f>
        <v>MOMIL</v>
      </c>
      <c r="D26" s="34">
        <f>+IFERROR(VLOOKUP($A26,Hoja6!$A$3:$O$1124,8,FALSE),"")</f>
        <v>228</v>
      </c>
      <c r="E26" s="34">
        <f>+IFERROR(VLOOKUP($A26,Hoja6!$A$3:$O$1124,9,FALSE),"")</f>
        <v>42</v>
      </c>
      <c r="F26" s="135">
        <f>+IFERROR(VLOOKUP($A26,Hoja6!$A$3:$O$1124,10,FALSE),"")</f>
        <v>0.18421052631578946</v>
      </c>
      <c r="G26" s="34">
        <f>+IFERROR(VLOOKUP($A26,Hoja6!$A$3:$O$1124,11,FALSE),"")</f>
        <v>200</v>
      </c>
      <c r="H26" s="34">
        <f>+IFERROR(VLOOKUP($A26,Hoja6!$A$3:$O$1124,12,FALSE),"")</f>
        <v>40</v>
      </c>
      <c r="I26" s="135">
        <f>+IFERROR(VLOOKUP($A26,Hoja6!$A$3:$O$1124,13,FALSE),"")</f>
        <v>0.2</v>
      </c>
      <c r="J26" s="34">
        <f>+IFERROR(VLOOKUP($A26,Hoja6!$A$3:$O$1124,14,FALSE),"")</f>
        <v>209</v>
      </c>
      <c r="K26" s="125">
        <f>+IFERROR(VLOOKUP($A26,Hoja6!$A$3:$O$1124,15,FALSE),"")</f>
        <v>38</v>
      </c>
      <c r="L26" s="164">
        <f>+IFERROR(VLOOKUP($A26,Hoja6!$A$3:$P$1124,16,FALSE),"")</f>
        <v>0.18181818181818182</v>
      </c>
      <c r="M26" s="34">
        <f>+IFERROR(VLOOKUP($A26,Hoja6!$A$3:$Y$1124,17,FALSE),"")</f>
        <v>202</v>
      </c>
      <c r="N26" s="125">
        <f>+IFERROR(VLOOKUP($A26,Hoja6!$A$3:$Y$1124,18,FALSE),"")</f>
        <v>31</v>
      </c>
      <c r="O26" s="164">
        <f>+IFERROR(VLOOKUP($A26,Hoja6!$A$3:$Y$1124,19,FALSE),"")</f>
        <v>0.15346534653465346</v>
      </c>
      <c r="P26" s="34">
        <f>+IFERROR(VLOOKUP($A26,Hoja6!$A$3:$Y$1124,20,FALSE),"")</f>
        <v>214</v>
      </c>
      <c r="Q26" s="125">
        <f>+IFERROR(VLOOKUP($A26,Hoja6!$A$3:$Y$1124,21,FALSE),"")</f>
        <v>43</v>
      </c>
      <c r="R26" s="164">
        <f>+IFERROR(VLOOKUP($A26,Hoja6!$A$3:$Y$1124,22,FALSE),"")</f>
        <v>0.20093457943925233</v>
      </c>
      <c r="S26" s="34">
        <f>+IFERROR(VLOOKUP($A26,Hoja6!$A$3:$ZY$1124,23,FALSE),"")</f>
        <v>172</v>
      </c>
      <c r="T26" s="125">
        <f>+IFERROR(VLOOKUP($A26,Hoja6!$A$3:$ZY$1124,24,FALSE),"")</f>
        <v>35</v>
      </c>
      <c r="U26" s="273">
        <f>+IFERROR(VLOOKUP($A26,Hoja6!$A$3:$ZY$1124,25,FALSE),"")</f>
        <v>0.20348837209302326</v>
      </c>
    </row>
    <row r="27" spans="1:21" ht="15" x14ac:dyDescent="0.25">
      <c r="A27" s="121">
        <v>14</v>
      </c>
      <c r="B27" s="33">
        <f>+IFERROR(VLOOKUP($A27,Hoja6!$A$3:$O$1124,3,FALSE),"")</f>
        <v>23466</v>
      </c>
      <c r="C27" s="33" t="str">
        <f>+UPPER(IFERROR(VLOOKUP($A27,Hoja6!$A$3:$O$1124,4,FALSE),""))</f>
        <v>MONTELÍBANO (1)(3)</v>
      </c>
      <c r="D27" s="34">
        <f>+IFERROR(VLOOKUP($A27,Hoja6!$A$3:$O$1124,8,FALSE),"")</f>
        <v>786</v>
      </c>
      <c r="E27" s="34">
        <f>+IFERROR(VLOOKUP($A27,Hoja6!$A$3:$O$1124,9,FALSE),"")</f>
        <v>257</v>
      </c>
      <c r="F27" s="135">
        <f>+IFERROR(VLOOKUP($A27,Hoja6!$A$3:$O$1124,10,FALSE),"")</f>
        <v>0.32697201017811706</v>
      </c>
      <c r="G27" s="34">
        <f>+IFERROR(VLOOKUP($A27,Hoja6!$A$3:$O$1124,11,FALSE),"")</f>
        <v>884</v>
      </c>
      <c r="H27" s="34">
        <f>+IFERROR(VLOOKUP($A27,Hoja6!$A$3:$O$1124,12,FALSE),"")</f>
        <v>304</v>
      </c>
      <c r="I27" s="135">
        <f>+IFERROR(VLOOKUP($A27,Hoja6!$A$3:$O$1124,13,FALSE),"")</f>
        <v>0.34389140271493213</v>
      </c>
      <c r="J27" s="34">
        <f>+IFERROR(VLOOKUP($A27,Hoja6!$A$3:$O$1124,14,FALSE),"")</f>
        <v>927</v>
      </c>
      <c r="K27" s="125">
        <f>+IFERROR(VLOOKUP($A27,Hoja6!$A$3:$O$1124,15,FALSE),"")</f>
        <v>279</v>
      </c>
      <c r="L27" s="164">
        <f>+IFERROR(VLOOKUP($A27,Hoja6!$A$3:$P$1124,16,FALSE),"")</f>
        <v>0.30097087378640774</v>
      </c>
      <c r="M27" s="34">
        <f>+IFERROR(VLOOKUP($A27,Hoja6!$A$3:$Y$1124,17,FALSE),"")</f>
        <v>861</v>
      </c>
      <c r="N27" s="125">
        <f>+IFERROR(VLOOKUP($A27,Hoja6!$A$3:$Y$1124,18,FALSE),"")</f>
        <v>227</v>
      </c>
      <c r="O27" s="164">
        <f>+IFERROR(VLOOKUP($A27,Hoja6!$A$3:$Y$1124,19,FALSE),"")</f>
        <v>0.26364692218350755</v>
      </c>
      <c r="P27" s="34">
        <f>+IFERROR(VLOOKUP($A27,Hoja6!$A$3:$Y$1124,20,FALSE),"")</f>
        <v>956</v>
      </c>
      <c r="Q27" s="125">
        <f>+IFERROR(VLOOKUP($A27,Hoja6!$A$3:$Y$1124,21,FALSE),"")</f>
        <v>374</v>
      </c>
      <c r="R27" s="164">
        <f>+IFERROR(VLOOKUP($A27,Hoja6!$A$3:$Y$1124,22,FALSE),"")</f>
        <v>0.39121338912133891</v>
      </c>
      <c r="S27" s="34">
        <f>+IFERROR(VLOOKUP($A27,Hoja6!$A$3:$ZY$1124,23,FALSE),"")</f>
        <v>994</v>
      </c>
      <c r="T27" s="125">
        <f>+IFERROR(VLOOKUP($A27,Hoja6!$A$3:$ZY$1124,24,FALSE),"")</f>
        <v>342</v>
      </c>
      <c r="U27" s="273">
        <f>+IFERROR(VLOOKUP($A27,Hoja6!$A$3:$ZY$1124,25,FALSE),"")</f>
        <v>0.34406438631790742</v>
      </c>
    </row>
    <row r="28" spans="1:21" ht="15" x14ac:dyDescent="0.25">
      <c r="A28" s="121">
        <v>15</v>
      </c>
      <c r="B28" s="33">
        <f>+IFERROR(VLOOKUP($A28,Hoja6!$A$3:$O$1124,3,FALSE),"")</f>
        <v>23500</v>
      </c>
      <c r="C28" s="33" t="str">
        <f>+UPPER(IFERROR(VLOOKUP($A28,Hoja6!$A$3:$O$1124,4,FALSE),""))</f>
        <v>MOÑITOS</v>
      </c>
      <c r="D28" s="34">
        <f>+IFERROR(VLOOKUP($A28,Hoja6!$A$3:$O$1124,8,FALSE),"")</f>
        <v>298</v>
      </c>
      <c r="E28" s="34">
        <f>+IFERROR(VLOOKUP($A28,Hoja6!$A$3:$O$1124,9,FALSE),"")</f>
        <v>46</v>
      </c>
      <c r="F28" s="135">
        <f>+IFERROR(VLOOKUP($A28,Hoja6!$A$3:$O$1124,10,FALSE),"")</f>
        <v>0.15436241610738255</v>
      </c>
      <c r="G28" s="34">
        <f>+IFERROR(VLOOKUP($A28,Hoja6!$A$3:$O$1124,11,FALSE),"")</f>
        <v>264</v>
      </c>
      <c r="H28" s="34">
        <f>+IFERROR(VLOOKUP($A28,Hoja6!$A$3:$O$1124,12,FALSE),"")</f>
        <v>60</v>
      </c>
      <c r="I28" s="135">
        <f>+IFERROR(VLOOKUP($A28,Hoja6!$A$3:$O$1124,13,FALSE),"")</f>
        <v>0.22727272727272727</v>
      </c>
      <c r="J28" s="34">
        <f>+IFERROR(VLOOKUP($A28,Hoja6!$A$3:$O$1124,14,FALSE),"")</f>
        <v>350</v>
      </c>
      <c r="K28" s="125">
        <f>+IFERROR(VLOOKUP($A28,Hoja6!$A$3:$O$1124,15,FALSE),"")</f>
        <v>67</v>
      </c>
      <c r="L28" s="164">
        <f>+IFERROR(VLOOKUP($A28,Hoja6!$A$3:$P$1124,16,FALSE),"")</f>
        <v>0.19142857142857142</v>
      </c>
      <c r="M28" s="34">
        <f>+IFERROR(VLOOKUP($A28,Hoja6!$A$3:$Y$1124,17,FALSE),"")</f>
        <v>353</v>
      </c>
      <c r="N28" s="125">
        <f>+IFERROR(VLOOKUP($A28,Hoja6!$A$3:$Y$1124,18,FALSE),"")</f>
        <v>78</v>
      </c>
      <c r="O28" s="164">
        <f>+IFERROR(VLOOKUP($A28,Hoja6!$A$3:$Y$1124,19,FALSE),"")</f>
        <v>0.22096317280453256</v>
      </c>
      <c r="P28" s="34">
        <f>+IFERROR(VLOOKUP($A28,Hoja6!$A$3:$Y$1124,20,FALSE),"")</f>
        <v>362</v>
      </c>
      <c r="Q28" s="125">
        <f>+IFERROR(VLOOKUP($A28,Hoja6!$A$3:$Y$1124,21,FALSE),"")</f>
        <v>63</v>
      </c>
      <c r="R28" s="164">
        <f>+IFERROR(VLOOKUP($A28,Hoja6!$A$3:$Y$1124,22,FALSE),"")</f>
        <v>0.17403314917127072</v>
      </c>
      <c r="S28" s="34">
        <f>+IFERROR(VLOOKUP($A28,Hoja6!$A$3:$ZY$1124,23,FALSE),"")</f>
        <v>344</v>
      </c>
      <c r="T28" s="125">
        <f>+IFERROR(VLOOKUP($A28,Hoja6!$A$3:$ZY$1124,24,FALSE),"")</f>
        <v>71</v>
      </c>
      <c r="U28" s="273">
        <f>+IFERROR(VLOOKUP($A28,Hoja6!$A$3:$ZY$1124,25,FALSE),"")</f>
        <v>0.20639534883720931</v>
      </c>
    </row>
    <row r="29" spans="1:21" ht="15" x14ac:dyDescent="0.25">
      <c r="A29" s="121">
        <v>16</v>
      </c>
      <c r="B29" s="33">
        <f>+IFERROR(VLOOKUP($A29,Hoja6!$A$3:$O$1124,3,FALSE),"")</f>
        <v>23555</v>
      </c>
      <c r="C29" s="33" t="str">
        <f>+UPPER(IFERROR(VLOOKUP($A29,Hoja6!$A$3:$O$1124,4,FALSE),""))</f>
        <v>PLANETA RICA</v>
      </c>
      <c r="D29" s="34">
        <f>+IFERROR(VLOOKUP($A29,Hoja6!$A$3:$O$1124,8,FALSE),"")</f>
        <v>817</v>
      </c>
      <c r="E29" s="34">
        <f>+IFERROR(VLOOKUP($A29,Hoja6!$A$3:$O$1124,9,FALSE),"")</f>
        <v>152</v>
      </c>
      <c r="F29" s="135">
        <f>+IFERROR(VLOOKUP($A29,Hoja6!$A$3:$O$1124,10,FALSE),"")</f>
        <v>0.18604651162790697</v>
      </c>
      <c r="G29" s="34">
        <f>+IFERROR(VLOOKUP($A29,Hoja6!$A$3:$O$1124,11,FALSE),"")</f>
        <v>841</v>
      </c>
      <c r="H29" s="34">
        <f>+IFERROR(VLOOKUP($A29,Hoja6!$A$3:$O$1124,12,FALSE),"")</f>
        <v>211</v>
      </c>
      <c r="I29" s="135">
        <f>+IFERROR(VLOOKUP($A29,Hoja6!$A$3:$O$1124,13,FALSE),"")</f>
        <v>0.25089179548156954</v>
      </c>
      <c r="J29" s="34">
        <f>+IFERROR(VLOOKUP($A29,Hoja6!$A$3:$O$1124,14,FALSE),"")</f>
        <v>913</v>
      </c>
      <c r="K29" s="125">
        <f>+IFERROR(VLOOKUP($A29,Hoja6!$A$3:$O$1124,15,FALSE),"")</f>
        <v>164</v>
      </c>
      <c r="L29" s="164">
        <f>+IFERROR(VLOOKUP($A29,Hoja6!$A$3:$P$1124,16,FALSE),"")</f>
        <v>0.1796276013143483</v>
      </c>
      <c r="M29" s="34">
        <f>+IFERROR(VLOOKUP($A29,Hoja6!$A$3:$Y$1124,17,FALSE),"")</f>
        <v>788</v>
      </c>
      <c r="N29" s="125">
        <f>+IFERROR(VLOOKUP($A29,Hoja6!$A$3:$Y$1124,18,FALSE),"")</f>
        <v>162</v>
      </c>
      <c r="O29" s="164">
        <f>+IFERROR(VLOOKUP($A29,Hoja6!$A$3:$Y$1124,19,FALSE),"")</f>
        <v>0.20558375634517767</v>
      </c>
      <c r="P29" s="34">
        <f>+IFERROR(VLOOKUP($A29,Hoja6!$A$3:$Y$1124,20,FALSE),"")</f>
        <v>875</v>
      </c>
      <c r="Q29" s="125">
        <f>+IFERROR(VLOOKUP($A29,Hoja6!$A$3:$Y$1124,21,FALSE),"")</f>
        <v>197</v>
      </c>
      <c r="R29" s="164">
        <f>+IFERROR(VLOOKUP($A29,Hoja6!$A$3:$Y$1124,22,FALSE),"")</f>
        <v>0.22514285714285714</v>
      </c>
      <c r="S29" s="34">
        <f>+IFERROR(VLOOKUP($A29,Hoja6!$A$3:$ZY$1124,23,FALSE),"")</f>
        <v>876</v>
      </c>
      <c r="T29" s="125">
        <f>+IFERROR(VLOOKUP($A29,Hoja6!$A$3:$ZY$1124,24,FALSE),"")</f>
        <v>171</v>
      </c>
      <c r="U29" s="273">
        <f>+IFERROR(VLOOKUP($A29,Hoja6!$A$3:$ZY$1124,25,FALSE),"")</f>
        <v>0.1952054794520548</v>
      </c>
    </row>
    <row r="30" spans="1:21" ht="15" x14ac:dyDescent="0.25">
      <c r="A30" s="121">
        <v>17</v>
      </c>
      <c r="B30" s="33">
        <f>+IFERROR(VLOOKUP($A30,Hoja6!$A$3:$O$1124,3,FALSE),"")</f>
        <v>23570</v>
      </c>
      <c r="C30" s="33" t="str">
        <f>+UPPER(IFERROR(VLOOKUP($A30,Hoja6!$A$3:$O$1124,4,FALSE),""))</f>
        <v>PUEBLO NUEVO</v>
      </c>
      <c r="D30" s="34">
        <f>+IFERROR(VLOOKUP($A30,Hoja6!$A$3:$O$1124,8,FALSE),"")</f>
        <v>322</v>
      </c>
      <c r="E30" s="34">
        <f>+IFERROR(VLOOKUP($A30,Hoja6!$A$3:$O$1124,9,FALSE),"")</f>
        <v>61</v>
      </c>
      <c r="F30" s="135">
        <f>+IFERROR(VLOOKUP($A30,Hoja6!$A$3:$O$1124,10,FALSE),"")</f>
        <v>0.18944099378881987</v>
      </c>
      <c r="G30" s="34">
        <f>+IFERROR(VLOOKUP($A30,Hoja6!$A$3:$O$1124,11,FALSE),"")</f>
        <v>367</v>
      </c>
      <c r="H30" s="34">
        <f>+IFERROR(VLOOKUP($A30,Hoja6!$A$3:$O$1124,12,FALSE),"")</f>
        <v>77</v>
      </c>
      <c r="I30" s="135">
        <f>+IFERROR(VLOOKUP($A30,Hoja6!$A$3:$O$1124,13,FALSE),"")</f>
        <v>0.2098092643051771</v>
      </c>
      <c r="J30" s="34">
        <f>+IFERROR(VLOOKUP($A30,Hoja6!$A$3:$O$1124,14,FALSE),"")</f>
        <v>323</v>
      </c>
      <c r="K30" s="125">
        <f>+IFERROR(VLOOKUP($A30,Hoja6!$A$3:$O$1124,15,FALSE),"")</f>
        <v>68</v>
      </c>
      <c r="L30" s="164">
        <f>+IFERROR(VLOOKUP($A30,Hoja6!$A$3:$P$1124,16,FALSE),"")</f>
        <v>0.21052631578947367</v>
      </c>
      <c r="M30" s="34">
        <f>+IFERROR(VLOOKUP($A30,Hoja6!$A$3:$Y$1124,17,FALSE),"")</f>
        <v>349</v>
      </c>
      <c r="N30" s="125">
        <f>+IFERROR(VLOOKUP($A30,Hoja6!$A$3:$Y$1124,18,FALSE),"")</f>
        <v>61</v>
      </c>
      <c r="O30" s="164">
        <f>+IFERROR(VLOOKUP($A30,Hoja6!$A$3:$Y$1124,19,FALSE),"")</f>
        <v>0.17478510028653296</v>
      </c>
      <c r="P30" s="34">
        <f>+IFERROR(VLOOKUP($A30,Hoja6!$A$3:$Y$1124,20,FALSE),"")</f>
        <v>320</v>
      </c>
      <c r="Q30" s="125">
        <f>+IFERROR(VLOOKUP($A30,Hoja6!$A$3:$Y$1124,21,FALSE),"")</f>
        <v>47</v>
      </c>
      <c r="R30" s="164">
        <f>+IFERROR(VLOOKUP($A30,Hoja6!$A$3:$Y$1124,22,FALSE),"")</f>
        <v>0.14687500000000001</v>
      </c>
      <c r="S30" s="34">
        <f>+IFERROR(VLOOKUP($A30,Hoja6!$A$3:$ZY$1124,23,FALSE),"")</f>
        <v>373</v>
      </c>
      <c r="T30" s="125">
        <f>+IFERROR(VLOOKUP($A30,Hoja6!$A$3:$ZY$1124,24,FALSE),"")</f>
        <v>61</v>
      </c>
      <c r="U30" s="273">
        <f>+IFERROR(VLOOKUP($A30,Hoja6!$A$3:$ZY$1124,25,FALSE),"")</f>
        <v>0.16353887399463807</v>
      </c>
    </row>
    <row r="31" spans="1:21" ht="15" x14ac:dyDescent="0.25">
      <c r="A31" s="121">
        <v>18</v>
      </c>
      <c r="B31" s="33">
        <f>+IFERROR(VLOOKUP($A31,Hoja6!$A$3:$O$1124,3,FALSE),"")</f>
        <v>23574</v>
      </c>
      <c r="C31" s="33" t="str">
        <f>+UPPER(IFERROR(VLOOKUP($A31,Hoja6!$A$3:$O$1124,4,FALSE),""))</f>
        <v>PUERTO ESCONDIDO</v>
      </c>
      <c r="D31" s="34">
        <f>+IFERROR(VLOOKUP($A31,Hoja6!$A$3:$O$1124,8,FALSE),"")</f>
        <v>231</v>
      </c>
      <c r="E31" s="34">
        <f>+IFERROR(VLOOKUP($A31,Hoja6!$A$3:$O$1124,9,FALSE),"")</f>
        <v>26</v>
      </c>
      <c r="F31" s="135">
        <f>+IFERROR(VLOOKUP($A31,Hoja6!$A$3:$O$1124,10,FALSE),"")</f>
        <v>0.11255411255411256</v>
      </c>
      <c r="G31" s="34">
        <f>+IFERROR(VLOOKUP($A31,Hoja6!$A$3:$O$1124,11,FALSE),"")</f>
        <v>236</v>
      </c>
      <c r="H31" s="34">
        <f>+IFERROR(VLOOKUP($A31,Hoja6!$A$3:$O$1124,12,FALSE),"")</f>
        <v>39</v>
      </c>
      <c r="I31" s="135">
        <f>+IFERROR(VLOOKUP($A31,Hoja6!$A$3:$O$1124,13,FALSE),"")</f>
        <v>0.1652542372881356</v>
      </c>
      <c r="J31" s="34">
        <f>+IFERROR(VLOOKUP($A31,Hoja6!$A$3:$O$1124,14,FALSE),"")</f>
        <v>220</v>
      </c>
      <c r="K31" s="125">
        <f>+IFERROR(VLOOKUP($A31,Hoja6!$A$3:$O$1124,15,FALSE),"")</f>
        <v>22</v>
      </c>
      <c r="L31" s="164">
        <f>+IFERROR(VLOOKUP($A31,Hoja6!$A$3:$P$1124,16,FALSE),"")</f>
        <v>0.1</v>
      </c>
      <c r="M31" s="34">
        <f>+IFERROR(VLOOKUP($A31,Hoja6!$A$3:$Y$1124,17,FALSE),"")</f>
        <v>272</v>
      </c>
      <c r="N31" s="125">
        <f>+IFERROR(VLOOKUP($A31,Hoja6!$A$3:$Y$1124,18,FALSE),"")</f>
        <v>36</v>
      </c>
      <c r="O31" s="164">
        <f>+IFERROR(VLOOKUP($A31,Hoja6!$A$3:$Y$1124,19,FALSE),"")</f>
        <v>0.13235294117647059</v>
      </c>
      <c r="P31" s="34">
        <f>+IFERROR(VLOOKUP($A31,Hoja6!$A$3:$Y$1124,20,FALSE),"")</f>
        <v>240</v>
      </c>
      <c r="Q31" s="125">
        <f>+IFERROR(VLOOKUP($A31,Hoja6!$A$3:$Y$1124,21,FALSE),"")</f>
        <v>38</v>
      </c>
      <c r="R31" s="164">
        <f>+IFERROR(VLOOKUP($A31,Hoja6!$A$3:$Y$1124,22,FALSE),"")</f>
        <v>0.15833333333333333</v>
      </c>
      <c r="S31" s="34">
        <f>+IFERROR(VLOOKUP($A31,Hoja6!$A$3:$ZY$1124,23,FALSE),"")</f>
        <v>255</v>
      </c>
      <c r="T31" s="125">
        <f>+IFERROR(VLOOKUP($A31,Hoja6!$A$3:$ZY$1124,24,FALSE),"")</f>
        <v>44</v>
      </c>
      <c r="U31" s="273">
        <f>+IFERROR(VLOOKUP($A31,Hoja6!$A$3:$ZY$1124,25,FALSE),"")</f>
        <v>0.17254901960784313</v>
      </c>
    </row>
    <row r="32" spans="1:21" ht="15" x14ac:dyDescent="0.25">
      <c r="A32" s="121">
        <v>19</v>
      </c>
      <c r="B32" s="33">
        <f>+IFERROR(VLOOKUP($A32,Hoja6!$A$3:$O$1124,3,FALSE),"")</f>
        <v>23580</v>
      </c>
      <c r="C32" s="33" t="str">
        <f>+UPPER(IFERROR(VLOOKUP($A32,Hoja6!$A$3:$O$1124,4,FALSE),""))</f>
        <v>PUERTO LIBERTADOR</v>
      </c>
      <c r="D32" s="34">
        <f>+IFERROR(VLOOKUP($A32,Hoja6!$A$3:$O$1124,8,FALSE),"")</f>
        <v>279</v>
      </c>
      <c r="E32" s="34">
        <f>+IFERROR(VLOOKUP($A32,Hoja6!$A$3:$O$1124,9,FALSE),"")</f>
        <v>51</v>
      </c>
      <c r="F32" s="135">
        <f>+IFERROR(VLOOKUP($A32,Hoja6!$A$3:$O$1124,10,FALSE),"")</f>
        <v>0.18279569892473119</v>
      </c>
      <c r="G32" s="34">
        <f>+IFERROR(VLOOKUP($A32,Hoja6!$A$3:$O$1124,11,FALSE),"")</f>
        <v>291</v>
      </c>
      <c r="H32" s="34">
        <f>+IFERROR(VLOOKUP($A32,Hoja6!$A$3:$O$1124,12,FALSE),"")</f>
        <v>76</v>
      </c>
      <c r="I32" s="135">
        <f>+IFERROR(VLOOKUP($A32,Hoja6!$A$3:$O$1124,13,FALSE),"")</f>
        <v>0.2611683848797251</v>
      </c>
      <c r="J32" s="34">
        <f>+IFERROR(VLOOKUP($A32,Hoja6!$A$3:$O$1124,14,FALSE),"")</f>
        <v>323</v>
      </c>
      <c r="K32" s="125">
        <f>+IFERROR(VLOOKUP($A32,Hoja6!$A$3:$O$1124,15,FALSE),"")</f>
        <v>61</v>
      </c>
      <c r="L32" s="164">
        <f>+IFERROR(VLOOKUP($A32,Hoja6!$A$3:$P$1124,16,FALSE),"")</f>
        <v>0.18885448916408668</v>
      </c>
      <c r="M32" s="34">
        <f>+IFERROR(VLOOKUP($A32,Hoja6!$A$3:$Y$1124,17,FALSE),"")</f>
        <v>319</v>
      </c>
      <c r="N32" s="125">
        <f>+IFERROR(VLOOKUP($A32,Hoja6!$A$3:$Y$1124,18,FALSE),"")</f>
        <v>82</v>
      </c>
      <c r="O32" s="164">
        <f>+IFERROR(VLOOKUP($A32,Hoja6!$A$3:$Y$1124,19,FALSE),"")</f>
        <v>0.25705329153605017</v>
      </c>
      <c r="P32" s="34">
        <f>+IFERROR(VLOOKUP($A32,Hoja6!$A$3:$Y$1124,20,FALSE),"")</f>
        <v>384</v>
      </c>
      <c r="Q32" s="125">
        <f>+IFERROR(VLOOKUP($A32,Hoja6!$A$3:$Y$1124,21,FALSE),"")</f>
        <v>74</v>
      </c>
      <c r="R32" s="164">
        <f>+IFERROR(VLOOKUP($A32,Hoja6!$A$3:$Y$1124,22,FALSE),"")</f>
        <v>0.19270833333333334</v>
      </c>
      <c r="S32" s="34">
        <f>+IFERROR(VLOOKUP($A32,Hoja6!$A$3:$ZY$1124,23,FALSE),"")</f>
        <v>370</v>
      </c>
      <c r="T32" s="125">
        <f>+IFERROR(VLOOKUP($A32,Hoja6!$A$3:$ZY$1124,24,FALSE),"")</f>
        <v>90</v>
      </c>
      <c r="U32" s="273">
        <f>+IFERROR(VLOOKUP($A32,Hoja6!$A$3:$ZY$1124,25,FALSE),"")</f>
        <v>0.24324324324324326</v>
      </c>
    </row>
    <row r="33" spans="1:21" ht="15" x14ac:dyDescent="0.25">
      <c r="A33" s="121">
        <v>20</v>
      </c>
      <c r="B33" s="33">
        <f>+IFERROR(VLOOKUP($A33,Hoja6!$A$3:$O$1124,3,FALSE),"")</f>
        <v>23586</v>
      </c>
      <c r="C33" s="33" t="str">
        <f>+UPPER(IFERROR(VLOOKUP($A33,Hoja6!$A$3:$O$1124,4,FALSE),""))</f>
        <v>PURÍSIMA</v>
      </c>
      <c r="D33" s="34">
        <f>+IFERROR(VLOOKUP($A33,Hoja6!$A$3:$O$1124,8,FALSE),"")</f>
        <v>220</v>
      </c>
      <c r="E33" s="34">
        <f>+IFERROR(VLOOKUP($A33,Hoja6!$A$3:$O$1124,9,FALSE),"")</f>
        <v>36</v>
      </c>
      <c r="F33" s="135">
        <f>+IFERROR(VLOOKUP($A33,Hoja6!$A$3:$O$1124,10,FALSE),"")</f>
        <v>0.16363636363636364</v>
      </c>
      <c r="G33" s="34">
        <f>+IFERROR(VLOOKUP($A33,Hoja6!$A$3:$O$1124,11,FALSE),"")</f>
        <v>212</v>
      </c>
      <c r="H33" s="34">
        <f>+IFERROR(VLOOKUP($A33,Hoja6!$A$3:$O$1124,12,FALSE),"")</f>
        <v>29</v>
      </c>
      <c r="I33" s="135">
        <f>+IFERROR(VLOOKUP($A33,Hoja6!$A$3:$O$1124,13,FALSE),"")</f>
        <v>0.13679245283018868</v>
      </c>
      <c r="J33" s="34">
        <f>+IFERROR(VLOOKUP($A33,Hoja6!$A$3:$O$1124,14,FALSE),"")</f>
        <v>235</v>
      </c>
      <c r="K33" s="125">
        <f>+IFERROR(VLOOKUP($A33,Hoja6!$A$3:$O$1124,15,FALSE),"")</f>
        <v>26</v>
      </c>
      <c r="L33" s="164">
        <f>+IFERROR(VLOOKUP($A33,Hoja6!$A$3:$P$1124,16,FALSE),"")</f>
        <v>0.11063829787234042</v>
      </c>
      <c r="M33" s="34">
        <f>+IFERROR(VLOOKUP($A33,Hoja6!$A$3:$Y$1124,17,FALSE),"")</f>
        <v>201</v>
      </c>
      <c r="N33" s="125">
        <f>+IFERROR(VLOOKUP($A33,Hoja6!$A$3:$Y$1124,18,FALSE),"")</f>
        <v>30</v>
      </c>
      <c r="O33" s="164">
        <f>+IFERROR(VLOOKUP($A33,Hoja6!$A$3:$Y$1124,19,FALSE),"")</f>
        <v>0.14925373134328357</v>
      </c>
      <c r="P33" s="34">
        <f>+IFERROR(VLOOKUP($A33,Hoja6!$A$3:$Y$1124,20,FALSE),"")</f>
        <v>235</v>
      </c>
      <c r="Q33" s="125">
        <f>+IFERROR(VLOOKUP($A33,Hoja6!$A$3:$Y$1124,21,FALSE),"")</f>
        <v>29</v>
      </c>
      <c r="R33" s="164">
        <f>+IFERROR(VLOOKUP($A33,Hoja6!$A$3:$Y$1124,22,FALSE),"")</f>
        <v>0.12340425531914893</v>
      </c>
      <c r="S33" s="34">
        <f>+IFERROR(VLOOKUP($A33,Hoja6!$A$3:$ZY$1124,23,FALSE),"")</f>
        <v>218</v>
      </c>
      <c r="T33" s="125">
        <f>+IFERROR(VLOOKUP($A33,Hoja6!$A$3:$ZY$1124,24,FALSE),"")</f>
        <v>36</v>
      </c>
      <c r="U33" s="273">
        <f>+IFERROR(VLOOKUP($A33,Hoja6!$A$3:$ZY$1124,25,FALSE),"")</f>
        <v>0.16513761467889909</v>
      </c>
    </row>
    <row r="34" spans="1:21" ht="15" x14ac:dyDescent="0.25">
      <c r="A34" s="121">
        <v>21</v>
      </c>
      <c r="B34" s="33">
        <f>+IFERROR(VLOOKUP($A34,Hoja6!$A$3:$O$1124,3,FALSE),"")</f>
        <v>23660</v>
      </c>
      <c r="C34" s="33" t="str">
        <f>+UPPER(IFERROR(VLOOKUP($A34,Hoja6!$A$3:$O$1124,4,FALSE),""))</f>
        <v>SAHAGÚN</v>
      </c>
      <c r="D34" s="34">
        <f>+IFERROR(VLOOKUP($A34,Hoja6!$A$3:$O$1124,8,FALSE),"")</f>
        <v>1118</v>
      </c>
      <c r="E34" s="34">
        <f>+IFERROR(VLOOKUP($A34,Hoja6!$A$3:$O$1124,9,FALSE),"")</f>
        <v>260</v>
      </c>
      <c r="F34" s="135">
        <f>+IFERROR(VLOOKUP($A34,Hoja6!$A$3:$O$1124,10,FALSE),"")</f>
        <v>0.23255813953488372</v>
      </c>
      <c r="G34" s="34">
        <f>+IFERROR(VLOOKUP($A34,Hoja6!$A$3:$O$1124,11,FALSE),"")</f>
        <v>1195</v>
      </c>
      <c r="H34" s="34">
        <f>+IFERROR(VLOOKUP($A34,Hoja6!$A$3:$O$1124,12,FALSE),"")</f>
        <v>358</v>
      </c>
      <c r="I34" s="135">
        <f>+IFERROR(VLOOKUP($A34,Hoja6!$A$3:$O$1124,13,FALSE),"")</f>
        <v>0.29958158995815898</v>
      </c>
      <c r="J34" s="34">
        <f>+IFERROR(VLOOKUP($A34,Hoja6!$A$3:$O$1124,14,FALSE),"")</f>
        <v>1189</v>
      </c>
      <c r="K34" s="125">
        <f>+IFERROR(VLOOKUP($A34,Hoja6!$A$3:$O$1124,15,FALSE),"")</f>
        <v>330</v>
      </c>
      <c r="L34" s="164">
        <f>+IFERROR(VLOOKUP($A34,Hoja6!$A$3:$P$1124,16,FALSE),"")</f>
        <v>0.27754415475189237</v>
      </c>
      <c r="M34" s="34">
        <f>+IFERROR(VLOOKUP($A34,Hoja6!$A$3:$Y$1124,17,FALSE),"")</f>
        <v>1139</v>
      </c>
      <c r="N34" s="125">
        <f>+IFERROR(VLOOKUP($A34,Hoja6!$A$3:$Y$1124,18,FALSE),"")</f>
        <v>339</v>
      </c>
      <c r="O34" s="164">
        <f>+IFERROR(VLOOKUP($A34,Hoja6!$A$3:$Y$1124,19,FALSE),"")</f>
        <v>0.29762949956101842</v>
      </c>
      <c r="P34" s="34">
        <f>+IFERROR(VLOOKUP($A34,Hoja6!$A$3:$Y$1124,20,FALSE),"")</f>
        <v>1114</v>
      </c>
      <c r="Q34" s="125">
        <f>+IFERROR(VLOOKUP($A34,Hoja6!$A$3:$Y$1124,21,FALSE),"")</f>
        <v>307</v>
      </c>
      <c r="R34" s="164">
        <f>+IFERROR(VLOOKUP($A34,Hoja6!$A$3:$Y$1124,22,FALSE),"")</f>
        <v>0.2755834829443447</v>
      </c>
      <c r="S34" s="34">
        <f>+IFERROR(VLOOKUP($A34,Hoja6!$A$3:$ZY$1124,23,FALSE),"")</f>
        <v>1175</v>
      </c>
      <c r="T34" s="125">
        <f>+IFERROR(VLOOKUP($A34,Hoja6!$A$3:$ZY$1124,24,FALSE),"")</f>
        <v>373</v>
      </c>
      <c r="U34" s="273">
        <f>+IFERROR(VLOOKUP($A34,Hoja6!$A$3:$ZY$1124,25,FALSE),"")</f>
        <v>0.31744680851063828</v>
      </c>
    </row>
    <row r="35" spans="1:21" ht="15" x14ac:dyDescent="0.25">
      <c r="A35" s="121">
        <v>22</v>
      </c>
      <c r="B35" s="33">
        <f>+IFERROR(VLOOKUP($A35,Hoja6!$A$3:$O$1124,3,FALSE),"")</f>
        <v>23670</v>
      </c>
      <c r="C35" s="33" t="str">
        <f>+UPPER(IFERROR(VLOOKUP($A35,Hoja6!$A$3:$O$1124,4,FALSE),""))</f>
        <v>SAN ANDRÉS SOTAVENTO (1)  (3)</v>
      </c>
      <c r="D35" s="34">
        <f>+IFERROR(VLOOKUP($A35,Hoja6!$A$3:$O$1124,8,FALSE),"")</f>
        <v>615</v>
      </c>
      <c r="E35" s="34">
        <f>+IFERROR(VLOOKUP($A35,Hoja6!$A$3:$O$1124,9,FALSE),"")</f>
        <v>56</v>
      </c>
      <c r="F35" s="135">
        <f>+IFERROR(VLOOKUP($A35,Hoja6!$A$3:$O$1124,10,FALSE),"")</f>
        <v>9.1056910569105698E-2</v>
      </c>
      <c r="G35" s="34">
        <f>+IFERROR(VLOOKUP($A35,Hoja6!$A$3:$O$1124,11,FALSE),"")</f>
        <v>595</v>
      </c>
      <c r="H35" s="34">
        <f>+IFERROR(VLOOKUP($A35,Hoja6!$A$3:$O$1124,12,FALSE),"")</f>
        <v>79</v>
      </c>
      <c r="I35" s="135">
        <f>+IFERROR(VLOOKUP($A35,Hoja6!$A$3:$O$1124,13,FALSE),"")</f>
        <v>0.13277310924369748</v>
      </c>
      <c r="J35" s="34">
        <f>+IFERROR(VLOOKUP($A35,Hoja6!$A$3:$O$1124,14,FALSE),"")</f>
        <v>656</v>
      </c>
      <c r="K35" s="125">
        <f>+IFERROR(VLOOKUP($A35,Hoja6!$A$3:$O$1124,15,FALSE),"")</f>
        <v>105</v>
      </c>
      <c r="L35" s="164">
        <f>+IFERROR(VLOOKUP($A35,Hoja6!$A$3:$P$1124,16,FALSE),"")</f>
        <v>0.1600609756097561</v>
      </c>
      <c r="M35" s="34">
        <f>+IFERROR(VLOOKUP($A35,Hoja6!$A$3:$Y$1124,17,FALSE),"")</f>
        <v>640</v>
      </c>
      <c r="N35" s="125">
        <f>+IFERROR(VLOOKUP($A35,Hoja6!$A$3:$Y$1124,18,FALSE),"")</f>
        <v>73</v>
      </c>
      <c r="O35" s="164">
        <f>+IFERROR(VLOOKUP($A35,Hoja6!$A$3:$Y$1124,19,FALSE),"")</f>
        <v>0.1140625</v>
      </c>
      <c r="P35" s="34">
        <f>+IFERROR(VLOOKUP($A35,Hoja6!$A$3:$Y$1124,20,FALSE),"")</f>
        <v>637</v>
      </c>
      <c r="Q35" s="125">
        <f>+IFERROR(VLOOKUP($A35,Hoja6!$A$3:$Y$1124,21,FALSE),"")</f>
        <v>103</v>
      </c>
      <c r="R35" s="164">
        <f>+IFERROR(VLOOKUP($A35,Hoja6!$A$3:$Y$1124,22,FALSE),"")</f>
        <v>0.16169544740973313</v>
      </c>
      <c r="S35" s="34">
        <f>+IFERROR(VLOOKUP($A35,Hoja6!$A$3:$ZY$1124,23,FALSE),"")</f>
        <v>637</v>
      </c>
      <c r="T35" s="125">
        <f>+IFERROR(VLOOKUP($A35,Hoja6!$A$3:$ZY$1124,24,FALSE),"")</f>
        <v>158</v>
      </c>
      <c r="U35" s="273">
        <f>+IFERROR(VLOOKUP($A35,Hoja6!$A$3:$ZY$1124,25,FALSE),"")</f>
        <v>0.24803767660910517</v>
      </c>
    </row>
    <row r="36" spans="1:21" ht="15" x14ac:dyDescent="0.25">
      <c r="A36" s="121">
        <v>23</v>
      </c>
      <c r="B36" s="33">
        <f>+IFERROR(VLOOKUP($A36,Hoja6!$A$3:$O$1124,3,FALSE),"")</f>
        <v>23672</v>
      </c>
      <c r="C36" s="33" t="str">
        <f>+UPPER(IFERROR(VLOOKUP($A36,Hoja6!$A$3:$O$1124,4,FALSE),""))</f>
        <v>SAN ANTERO</v>
      </c>
      <c r="D36" s="34">
        <f>+IFERROR(VLOOKUP($A36,Hoja6!$A$3:$O$1124,8,FALSE),"")</f>
        <v>347</v>
      </c>
      <c r="E36" s="34">
        <f>+IFERROR(VLOOKUP($A36,Hoja6!$A$3:$O$1124,9,FALSE),"")</f>
        <v>51</v>
      </c>
      <c r="F36" s="135">
        <f>+IFERROR(VLOOKUP($A36,Hoja6!$A$3:$O$1124,10,FALSE),"")</f>
        <v>0.14697406340057637</v>
      </c>
      <c r="G36" s="34">
        <f>+IFERROR(VLOOKUP($A36,Hoja6!$A$3:$O$1124,11,FALSE),"")</f>
        <v>334</v>
      </c>
      <c r="H36" s="34">
        <f>+IFERROR(VLOOKUP($A36,Hoja6!$A$3:$O$1124,12,FALSE),"")</f>
        <v>46</v>
      </c>
      <c r="I36" s="135">
        <f>+IFERROR(VLOOKUP($A36,Hoja6!$A$3:$O$1124,13,FALSE),"")</f>
        <v>0.1377245508982036</v>
      </c>
      <c r="J36" s="34">
        <f>+IFERROR(VLOOKUP($A36,Hoja6!$A$3:$O$1124,14,FALSE),"")</f>
        <v>422</v>
      </c>
      <c r="K36" s="125">
        <f>+IFERROR(VLOOKUP($A36,Hoja6!$A$3:$O$1124,15,FALSE),"")</f>
        <v>68</v>
      </c>
      <c r="L36" s="164">
        <f>+IFERROR(VLOOKUP($A36,Hoja6!$A$3:$P$1124,16,FALSE),"")</f>
        <v>0.16113744075829384</v>
      </c>
      <c r="M36" s="34">
        <f>+IFERROR(VLOOKUP($A36,Hoja6!$A$3:$Y$1124,17,FALSE),"")</f>
        <v>293</v>
      </c>
      <c r="N36" s="125">
        <f>+IFERROR(VLOOKUP($A36,Hoja6!$A$3:$Y$1124,18,FALSE),"")</f>
        <v>45</v>
      </c>
      <c r="O36" s="164">
        <f>+IFERROR(VLOOKUP($A36,Hoja6!$A$3:$Y$1124,19,FALSE),"")</f>
        <v>0.15358361774744028</v>
      </c>
      <c r="P36" s="34">
        <f>+IFERROR(VLOOKUP($A36,Hoja6!$A$3:$Y$1124,20,FALSE),"")</f>
        <v>337</v>
      </c>
      <c r="Q36" s="125">
        <f>+IFERROR(VLOOKUP($A36,Hoja6!$A$3:$Y$1124,21,FALSE),"")</f>
        <v>71</v>
      </c>
      <c r="R36" s="164">
        <f>+IFERROR(VLOOKUP($A36,Hoja6!$A$3:$Y$1124,22,FALSE),"")</f>
        <v>0.21068249258160238</v>
      </c>
      <c r="S36" s="34">
        <f>+IFERROR(VLOOKUP($A36,Hoja6!$A$3:$ZY$1124,23,FALSE),"")</f>
        <v>328</v>
      </c>
      <c r="T36" s="125">
        <f>+IFERROR(VLOOKUP($A36,Hoja6!$A$3:$ZY$1124,24,FALSE),"")</f>
        <v>59</v>
      </c>
      <c r="U36" s="273">
        <f>+IFERROR(VLOOKUP($A36,Hoja6!$A$3:$ZY$1124,25,FALSE),"")</f>
        <v>0.1798780487804878</v>
      </c>
    </row>
    <row r="37" spans="1:21" ht="15" x14ac:dyDescent="0.25">
      <c r="A37" s="121">
        <v>24</v>
      </c>
      <c r="B37" s="33">
        <f>+IFERROR(VLOOKUP($A37,Hoja6!$A$3:$O$1124,3,FALSE),"")</f>
        <v>23675</v>
      </c>
      <c r="C37" s="33" t="str">
        <f>+UPPER(IFERROR(VLOOKUP($A37,Hoja6!$A$3:$O$1124,4,FALSE),""))</f>
        <v>SAN BERNARDO DEL VIENTO</v>
      </c>
      <c r="D37" s="34">
        <f>+IFERROR(VLOOKUP($A37,Hoja6!$A$3:$O$1124,8,FALSE),"")</f>
        <v>287</v>
      </c>
      <c r="E37" s="34">
        <f>+IFERROR(VLOOKUP($A37,Hoja6!$A$3:$O$1124,9,FALSE),"")</f>
        <v>58</v>
      </c>
      <c r="F37" s="135">
        <f>+IFERROR(VLOOKUP($A37,Hoja6!$A$3:$O$1124,10,FALSE),"")</f>
        <v>0.20209059233449478</v>
      </c>
      <c r="G37" s="34">
        <f>+IFERROR(VLOOKUP($A37,Hoja6!$A$3:$O$1124,11,FALSE),"")</f>
        <v>327</v>
      </c>
      <c r="H37" s="34">
        <f>+IFERROR(VLOOKUP($A37,Hoja6!$A$3:$O$1124,12,FALSE),"")</f>
        <v>76</v>
      </c>
      <c r="I37" s="135">
        <f>+IFERROR(VLOOKUP($A37,Hoja6!$A$3:$O$1124,13,FALSE),"")</f>
        <v>0.23241590214067279</v>
      </c>
      <c r="J37" s="34">
        <f>+IFERROR(VLOOKUP($A37,Hoja6!$A$3:$O$1124,14,FALSE),"")</f>
        <v>320</v>
      </c>
      <c r="K37" s="125">
        <f>+IFERROR(VLOOKUP($A37,Hoja6!$A$3:$O$1124,15,FALSE),"")</f>
        <v>79</v>
      </c>
      <c r="L37" s="164">
        <f>+IFERROR(VLOOKUP($A37,Hoja6!$A$3:$P$1124,16,FALSE),"")</f>
        <v>0.24687500000000001</v>
      </c>
      <c r="M37" s="34">
        <f>+IFERROR(VLOOKUP($A37,Hoja6!$A$3:$Y$1124,17,FALSE),"")</f>
        <v>297</v>
      </c>
      <c r="N37" s="125">
        <f>+IFERROR(VLOOKUP($A37,Hoja6!$A$3:$Y$1124,18,FALSE),"")</f>
        <v>59</v>
      </c>
      <c r="O37" s="164">
        <f>+IFERROR(VLOOKUP($A37,Hoja6!$A$3:$Y$1124,19,FALSE),"")</f>
        <v>0.19865319865319866</v>
      </c>
      <c r="P37" s="34">
        <f>+IFERROR(VLOOKUP($A37,Hoja6!$A$3:$Y$1124,20,FALSE),"")</f>
        <v>337</v>
      </c>
      <c r="Q37" s="125">
        <f>+IFERROR(VLOOKUP($A37,Hoja6!$A$3:$Y$1124,21,FALSE),"")</f>
        <v>56</v>
      </c>
      <c r="R37" s="164">
        <f>+IFERROR(VLOOKUP($A37,Hoja6!$A$3:$Y$1124,22,FALSE),"")</f>
        <v>0.16617210682492581</v>
      </c>
      <c r="S37" s="34">
        <f>+IFERROR(VLOOKUP($A37,Hoja6!$A$3:$ZY$1124,23,FALSE),"")</f>
        <v>314</v>
      </c>
      <c r="T37" s="125">
        <f>+IFERROR(VLOOKUP($A37,Hoja6!$A$3:$ZY$1124,24,FALSE),"")</f>
        <v>56</v>
      </c>
      <c r="U37" s="273">
        <f>+IFERROR(VLOOKUP($A37,Hoja6!$A$3:$ZY$1124,25,FALSE),"")</f>
        <v>0.17834394904458598</v>
      </c>
    </row>
    <row r="38" spans="1:21" ht="15" x14ac:dyDescent="0.25">
      <c r="A38" s="121">
        <v>25</v>
      </c>
      <c r="B38" s="33">
        <f>+IFERROR(VLOOKUP($A38,Hoja6!$A$3:$O$1124,3,FALSE),"")</f>
        <v>23678</v>
      </c>
      <c r="C38" s="33" t="str">
        <f>+UPPER(IFERROR(VLOOKUP($A38,Hoja6!$A$3:$O$1124,4,FALSE),""))</f>
        <v>SAN CARLOS</v>
      </c>
      <c r="D38" s="34">
        <f>+IFERROR(VLOOKUP($A38,Hoja6!$A$3:$O$1124,8,FALSE),"")</f>
        <v>271</v>
      </c>
      <c r="E38" s="34">
        <f>+IFERROR(VLOOKUP($A38,Hoja6!$A$3:$O$1124,9,FALSE),"")</f>
        <v>48</v>
      </c>
      <c r="F38" s="135">
        <f>+IFERROR(VLOOKUP($A38,Hoja6!$A$3:$O$1124,10,FALSE),"")</f>
        <v>0.17712177121771217</v>
      </c>
      <c r="G38" s="34">
        <f>+IFERROR(VLOOKUP($A38,Hoja6!$A$3:$O$1124,11,FALSE),"")</f>
        <v>284</v>
      </c>
      <c r="H38" s="34">
        <f>+IFERROR(VLOOKUP($A38,Hoja6!$A$3:$O$1124,12,FALSE),"")</f>
        <v>59</v>
      </c>
      <c r="I38" s="135">
        <f>+IFERROR(VLOOKUP($A38,Hoja6!$A$3:$O$1124,13,FALSE),"")</f>
        <v>0.20774647887323944</v>
      </c>
      <c r="J38" s="34">
        <f>+IFERROR(VLOOKUP($A38,Hoja6!$A$3:$O$1124,14,FALSE),"")</f>
        <v>286</v>
      </c>
      <c r="K38" s="125">
        <f>+IFERROR(VLOOKUP($A38,Hoja6!$A$3:$O$1124,15,FALSE),"")</f>
        <v>38</v>
      </c>
      <c r="L38" s="164">
        <f>+IFERROR(VLOOKUP($A38,Hoja6!$A$3:$P$1124,16,FALSE),"")</f>
        <v>0.13286713286713286</v>
      </c>
      <c r="M38" s="34">
        <f>+IFERROR(VLOOKUP($A38,Hoja6!$A$3:$Y$1124,17,FALSE),"")</f>
        <v>265</v>
      </c>
      <c r="N38" s="125">
        <f>+IFERROR(VLOOKUP($A38,Hoja6!$A$3:$Y$1124,18,FALSE),"")</f>
        <v>45</v>
      </c>
      <c r="O38" s="164">
        <f>+IFERROR(VLOOKUP($A38,Hoja6!$A$3:$Y$1124,19,FALSE),"")</f>
        <v>0.16981132075471697</v>
      </c>
      <c r="P38" s="34">
        <f>+IFERROR(VLOOKUP($A38,Hoja6!$A$3:$Y$1124,20,FALSE),"")</f>
        <v>295</v>
      </c>
      <c r="Q38" s="125">
        <f>+IFERROR(VLOOKUP($A38,Hoja6!$A$3:$Y$1124,21,FALSE),"")</f>
        <v>48</v>
      </c>
      <c r="R38" s="164">
        <f>+IFERROR(VLOOKUP($A38,Hoja6!$A$3:$Y$1124,22,FALSE),"")</f>
        <v>0.16271186440677965</v>
      </c>
      <c r="S38" s="34">
        <f>+IFERROR(VLOOKUP($A38,Hoja6!$A$3:$ZY$1124,23,FALSE),"")</f>
        <v>316</v>
      </c>
      <c r="T38" s="125">
        <f>+IFERROR(VLOOKUP($A38,Hoja6!$A$3:$ZY$1124,24,FALSE),"")</f>
        <v>36</v>
      </c>
      <c r="U38" s="273">
        <f>+IFERROR(VLOOKUP($A38,Hoja6!$A$3:$ZY$1124,25,FALSE),"")</f>
        <v>0.11392405063291139</v>
      </c>
    </row>
    <row r="39" spans="1:21" ht="15" x14ac:dyDescent="0.25">
      <c r="A39" s="121">
        <v>26</v>
      </c>
      <c r="B39" s="33">
        <f>+IFERROR(VLOOKUP($A39,Hoja6!$A$3:$O$1124,3,FALSE),"")</f>
        <v>23682</v>
      </c>
      <c r="C39" s="33" t="str">
        <f>+UPPER(IFERROR(VLOOKUP($A39,Hoja6!$A$3:$O$1124,4,FALSE),""))</f>
        <v>SAN JOSÉ DE URÉ (1)</v>
      </c>
      <c r="D39" s="34">
        <f>+IFERROR(VLOOKUP($A39,Hoja6!$A$3:$O$1124,8,FALSE),"")</f>
        <v>86</v>
      </c>
      <c r="E39" s="34">
        <f>+IFERROR(VLOOKUP($A39,Hoja6!$A$3:$O$1124,9,FALSE),"")</f>
        <v>10</v>
      </c>
      <c r="F39" s="135">
        <f>+IFERROR(VLOOKUP($A39,Hoja6!$A$3:$O$1124,10,FALSE),"")</f>
        <v>0.11627906976744186</v>
      </c>
      <c r="G39" s="34">
        <f>+IFERROR(VLOOKUP($A39,Hoja6!$A$3:$O$1124,11,FALSE),"")</f>
        <v>80</v>
      </c>
      <c r="H39" s="34">
        <f>+IFERROR(VLOOKUP($A39,Hoja6!$A$3:$O$1124,12,FALSE),"")</f>
        <v>14</v>
      </c>
      <c r="I39" s="135">
        <f>+IFERROR(VLOOKUP($A39,Hoja6!$A$3:$O$1124,13,FALSE),"")</f>
        <v>0.17499999999999999</v>
      </c>
      <c r="J39" s="34">
        <f>+IFERROR(VLOOKUP($A39,Hoja6!$A$3:$O$1124,14,FALSE),"")</f>
        <v>88</v>
      </c>
      <c r="K39" s="125">
        <f>+IFERROR(VLOOKUP($A39,Hoja6!$A$3:$O$1124,15,FALSE),"")</f>
        <v>12</v>
      </c>
      <c r="L39" s="164">
        <f>+IFERROR(VLOOKUP($A39,Hoja6!$A$3:$P$1124,16,FALSE),"")</f>
        <v>0.13636363636363635</v>
      </c>
      <c r="M39" s="34">
        <f>+IFERROR(VLOOKUP($A39,Hoja6!$A$3:$Y$1124,17,FALSE),"")</f>
        <v>109</v>
      </c>
      <c r="N39" s="125">
        <f>+IFERROR(VLOOKUP($A39,Hoja6!$A$3:$Y$1124,18,FALSE),"")</f>
        <v>13</v>
      </c>
      <c r="O39" s="164">
        <f>+IFERROR(VLOOKUP($A39,Hoja6!$A$3:$Y$1124,19,FALSE),"")</f>
        <v>0.11926605504587157</v>
      </c>
      <c r="P39" s="34">
        <f>+IFERROR(VLOOKUP($A39,Hoja6!$A$3:$Y$1124,20,FALSE),"")</f>
        <v>97</v>
      </c>
      <c r="Q39" s="125">
        <f>+IFERROR(VLOOKUP($A39,Hoja6!$A$3:$Y$1124,21,FALSE),"")</f>
        <v>14</v>
      </c>
      <c r="R39" s="164">
        <f>+IFERROR(VLOOKUP($A39,Hoja6!$A$3:$Y$1124,22,FALSE),"")</f>
        <v>0.14432989690721648</v>
      </c>
      <c r="S39" s="34">
        <f>+IFERROR(VLOOKUP($A39,Hoja6!$A$3:$ZY$1124,23,FALSE),"")</f>
        <v>129</v>
      </c>
      <c r="T39" s="125">
        <f>+IFERROR(VLOOKUP($A39,Hoja6!$A$3:$ZY$1124,24,FALSE),"")</f>
        <v>17</v>
      </c>
      <c r="U39" s="273">
        <f>+IFERROR(VLOOKUP($A39,Hoja6!$A$3:$ZY$1124,25,FALSE),"")</f>
        <v>0.13178294573643412</v>
      </c>
    </row>
    <row r="40" spans="1:21" ht="15" x14ac:dyDescent="0.25">
      <c r="A40" s="121">
        <v>27</v>
      </c>
      <c r="B40" s="33">
        <f>+IFERROR(VLOOKUP($A40,Hoja6!$A$3:$O$1124,3,FALSE),"")</f>
        <v>23686</v>
      </c>
      <c r="C40" s="33" t="str">
        <f>+UPPER(IFERROR(VLOOKUP($A40,Hoja6!$A$3:$O$1124,4,FALSE),""))</f>
        <v>SAN PELAYO  (3)</v>
      </c>
      <c r="D40" s="34">
        <f>+IFERROR(VLOOKUP($A40,Hoja6!$A$3:$O$1124,8,FALSE),"")</f>
        <v>513</v>
      </c>
      <c r="E40" s="34">
        <f>+IFERROR(VLOOKUP($A40,Hoja6!$A$3:$O$1124,9,FALSE),"")</f>
        <v>149</v>
      </c>
      <c r="F40" s="135">
        <f>+IFERROR(VLOOKUP($A40,Hoja6!$A$3:$O$1124,10,FALSE),"")</f>
        <v>0.29044834307992201</v>
      </c>
      <c r="G40" s="34">
        <f>+IFERROR(VLOOKUP($A40,Hoja6!$A$3:$O$1124,11,FALSE),"")</f>
        <v>500</v>
      </c>
      <c r="H40" s="34">
        <f>+IFERROR(VLOOKUP($A40,Hoja6!$A$3:$O$1124,12,FALSE),"")</f>
        <v>125</v>
      </c>
      <c r="I40" s="135">
        <f>+IFERROR(VLOOKUP($A40,Hoja6!$A$3:$O$1124,13,FALSE),"")</f>
        <v>0.25</v>
      </c>
      <c r="J40" s="34">
        <f>+IFERROR(VLOOKUP($A40,Hoja6!$A$3:$O$1124,14,FALSE),"")</f>
        <v>537</v>
      </c>
      <c r="K40" s="125">
        <f>+IFERROR(VLOOKUP($A40,Hoja6!$A$3:$O$1124,15,FALSE),"")</f>
        <v>151</v>
      </c>
      <c r="L40" s="164">
        <f>+IFERROR(VLOOKUP($A40,Hoja6!$A$3:$P$1124,16,FALSE),"")</f>
        <v>0.28119180633147112</v>
      </c>
      <c r="M40" s="34">
        <f>+IFERROR(VLOOKUP($A40,Hoja6!$A$3:$Y$1124,17,FALSE),"")</f>
        <v>459</v>
      </c>
      <c r="N40" s="125">
        <f>+IFERROR(VLOOKUP($A40,Hoja6!$A$3:$Y$1124,18,FALSE),"")</f>
        <v>130</v>
      </c>
      <c r="O40" s="164">
        <f>+IFERROR(VLOOKUP($A40,Hoja6!$A$3:$Y$1124,19,FALSE),"")</f>
        <v>0.28322440087145967</v>
      </c>
      <c r="P40" s="34">
        <f>+IFERROR(VLOOKUP($A40,Hoja6!$A$3:$Y$1124,20,FALSE),"")</f>
        <v>463</v>
      </c>
      <c r="Q40" s="125">
        <f>+IFERROR(VLOOKUP($A40,Hoja6!$A$3:$Y$1124,21,FALSE),"")</f>
        <v>113</v>
      </c>
      <c r="R40" s="164">
        <f>+IFERROR(VLOOKUP($A40,Hoja6!$A$3:$Y$1124,22,FALSE),"")</f>
        <v>0.24406047516198703</v>
      </c>
      <c r="S40" s="34">
        <f>+IFERROR(VLOOKUP($A40,Hoja6!$A$3:$ZY$1124,23,FALSE),"")</f>
        <v>483</v>
      </c>
      <c r="T40" s="125">
        <f>+IFERROR(VLOOKUP($A40,Hoja6!$A$3:$ZY$1124,24,FALSE),"")</f>
        <v>134</v>
      </c>
      <c r="U40" s="273">
        <f>+IFERROR(VLOOKUP($A40,Hoja6!$A$3:$ZY$1124,25,FALSE),"")</f>
        <v>0.2774327122153209</v>
      </c>
    </row>
    <row r="41" spans="1:21" ht="15" x14ac:dyDescent="0.25">
      <c r="A41" s="121">
        <v>28</v>
      </c>
      <c r="B41" s="33">
        <f>+IFERROR(VLOOKUP($A41,Hoja6!$A$3:$O$1124,3,FALSE),"")</f>
        <v>23807</v>
      </c>
      <c r="C41" s="33" t="str">
        <f>+UPPER(IFERROR(VLOOKUP($A41,Hoja6!$A$3:$O$1124,4,FALSE),""))</f>
        <v>TIERRALTA</v>
      </c>
      <c r="D41" s="34">
        <f>+IFERROR(VLOOKUP($A41,Hoja6!$A$3:$O$1124,8,FALSE),"")</f>
        <v>807</v>
      </c>
      <c r="E41" s="34">
        <f>+IFERROR(VLOOKUP($A41,Hoja6!$A$3:$O$1124,9,FALSE),"")</f>
        <v>171</v>
      </c>
      <c r="F41" s="135">
        <f>+IFERROR(VLOOKUP($A41,Hoja6!$A$3:$O$1124,10,FALSE),"")</f>
        <v>0.21189591078066913</v>
      </c>
      <c r="G41" s="34">
        <f>+IFERROR(VLOOKUP($A41,Hoja6!$A$3:$O$1124,11,FALSE),"")</f>
        <v>912</v>
      </c>
      <c r="H41" s="34">
        <f>+IFERROR(VLOOKUP($A41,Hoja6!$A$3:$O$1124,12,FALSE),"")</f>
        <v>190</v>
      </c>
      <c r="I41" s="135">
        <f>+IFERROR(VLOOKUP($A41,Hoja6!$A$3:$O$1124,13,FALSE),"")</f>
        <v>0.20833333333333334</v>
      </c>
      <c r="J41" s="34">
        <f>+IFERROR(VLOOKUP($A41,Hoja6!$A$3:$O$1124,14,FALSE),"")</f>
        <v>977</v>
      </c>
      <c r="K41" s="125">
        <f>+IFERROR(VLOOKUP($A41,Hoja6!$A$3:$O$1124,15,FALSE),"")</f>
        <v>222</v>
      </c>
      <c r="L41" s="164">
        <f>+IFERROR(VLOOKUP($A41,Hoja6!$A$3:$P$1124,16,FALSE),"")</f>
        <v>0.22722620266120777</v>
      </c>
      <c r="M41" s="34">
        <f>+IFERROR(VLOOKUP($A41,Hoja6!$A$3:$Y$1124,17,FALSE),"")</f>
        <v>827</v>
      </c>
      <c r="N41" s="125">
        <f>+IFERROR(VLOOKUP($A41,Hoja6!$A$3:$Y$1124,18,FALSE),"")</f>
        <v>159</v>
      </c>
      <c r="O41" s="164">
        <f>+IFERROR(VLOOKUP($A41,Hoja6!$A$3:$Y$1124,19,FALSE),"")</f>
        <v>0.19226118500604594</v>
      </c>
      <c r="P41" s="34">
        <f>+IFERROR(VLOOKUP($A41,Hoja6!$A$3:$Y$1124,20,FALSE),"")</f>
        <v>865</v>
      </c>
      <c r="Q41" s="125">
        <f>+IFERROR(VLOOKUP($A41,Hoja6!$A$3:$Y$1124,21,FALSE),"")</f>
        <v>196</v>
      </c>
      <c r="R41" s="164">
        <f>+IFERROR(VLOOKUP($A41,Hoja6!$A$3:$Y$1124,22,FALSE),"")</f>
        <v>0.22658959537572254</v>
      </c>
      <c r="S41" s="34">
        <f>+IFERROR(VLOOKUP($A41,Hoja6!$A$3:$ZY$1124,23,FALSE),"")</f>
        <v>990</v>
      </c>
      <c r="T41" s="125">
        <f>+IFERROR(VLOOKUP($A41,Hoja6!$A$3:$ZY$1124,24,FALSE),"")</f>
        <v>254</v>
      </c>
      <c r="U41" s="273">
        <f>+IFERROR(VLOOKUP($A41,Hoja6!$A$3:$ZY$1124,25,FALSE),"")</f>
        <v>0.25656565656565655</v>
      </c>
    </row>
    <row r="42" spans="1:21" ht="15" x14ac:dyDescent="0.25">
      <c r="A42" s="121">
        <v>29</v>
      </c>
      <c r="B42" s="33">
        <f>+IFERROR(VLOOKUP($A42,Hoja6!$A$3:$O$1124,3,FALSE),"")</f>
        <v>23815</v>
      </c>
      <c r="C42" s="33" t="str">
        <f>+UPPER(IFERROR(VLOOKUP($A42,Hoja6!$A$3:$O$1124,4,FALSE),""))</f>
        <v>TUCHÍN (1)(5)</v>
      </c>
      <c r="D42" s="34">
        <f>+IFERROR(VLOOKUP($A42,Hoja6!$A$3:$O$1124,8,FALSE),"")</f>
        <v>380</v>
      </c>
      <c r="E42" s="34">
        <f>+IFERROR(VLOOKUP($A42,Hoja6!$A$3:$O$1124,9,FALSE),"")</f>
        <v>34</v>
      </c>
      <c r="F42" s="135">
        <f>+IFERROR(VLOOKUP($A42,Hoja6!$A$3:$O$1124,10,FALSE),"")</f>
        <v>8.9473684210526316E-2</v>
      </c>
      <c r="G42" s="34">
        <f>+IFERROR(VLOOKUP($A42,Hoja6!$A$3:$O$1124,11,FALSE),"")</f>
        <v>437</v>
      </c>
      <c r="H42" s="34">
        <f>+IFERROR(VLOOKUP($A42,Hoja6!$A$3:$O$1124,12,FALSE),"")</f>
        <v>50</v>
      </c>
      <c r="I42" s="135">
        <f>+IFERROR(VLOOKUP($A42,Hoja6!$A$3:$O$1124,13,FALSE),"")</f>
        <v>0.11441647597254005</v>
      </c>
      <c r="J42" s="34">
        <f>+IFERROR(VLOOKUP($A42,Hoja6!$A$3:$O$1124,14,FALSE),"")</f>
        <v>483</v>
      </c>
      <c r="K42" s="125">
        <f>+IFERROR(VLOOKUP($A42,Hoja6!$A$3:$O$1124,15,FALSE),"")</f>
        <v>71</v>
      </c>
      <c r="L42" s="164">
        <f>+IFERROR(VLOOKUP($A42,Hoja6!$A$3:$P$1124,16,FALSE),"")</f>
        <v>0.14699792960662525</v>
      </c>
      <c r="M42" s="34">
        <f>+IFERROR(VLOOKUP($A42,Hoja6!$A$3:$Y$1124,17,FALSE),"")</f>
        <v>452</v>
      </c>
      <c r="N42" s="125">
        <f>+IFERROR(VLOOKUP($A42,Hoja6!$A$3:$Y$1124,18,FALSE),"")</f>
        <v>53</v>
      </c>
      <c r="O42" s="164">
        <f>+IFERROR(VLOOKUP($A42,Hoja6!$A$3:$Y$1124,19,FALSE),"")</f>
        <v>0.11725663716814159</v>
      </c>
      <c r="P42" s="34">
        <f>+IFERROR(VLOOKUP($A42,Hoja6!$A$3:$Y$1124,20,FALSE),"")</f>
        <v>485</v>
      </c>
      <c r="Q42" s="125">
        <f>+IFERROR(VLOOKUP($A42,Hoja6!$A$3:$Y$1124,21,FALSE),"")</f>
        <v>61</v>
      </c>
      <c r="R42" s="164">
        <f>+IFERROR(VLOOKUP($A42,Hoja6!$A$3:$Y$1124,22,FALSE),"")</f>
        <v>0.12577319587628866</v>
      </c>
      <c r="S42" s="34">
        <f>+IFERROR(VLOOKUP($A42,Hoja6!$A$3:$ZY$1124,23,FALSE),"")</f>
        <v>515</v>
      </c>
      <c r="T42" s="125">
        <f>+IFERROR(VLOOKUP($A42,Hoja6!$A$3:$ZY$1124,24,FALSE),"")</f>
        <v>126</v>
      </c>
      <c r="U42" s="273">
        <f>+IFERROR(VLOOKUP($A42,Hoja6!$A$3:$ZY$1124,25,FALSE),"")</f>
        <v>0.24466019417475729</v>
      </c>
    </row>
    <row r="43" spans="1:21" ht="15" x14ac:dyDescent="0.25">
      <c r="A43" s="121">
        <v>30</v>
      </c>
      <c r="B43" s="33">
        <f>+IFERROR(VLOOKUP($A43,Hoja6!$A$3:$O$1124,3,FALSE),"")</f>
        <v>23855</v>
      </c>
      <c r="C43" s="33" t="str">
        <f>+UPPER(IFERROR(VLOOKUP($A43,Hoja6!$A$3:$O$1124,4,FALSE),""))</f>
        <v>VALENCIA</v>
      </c>
      <c r="D43" s="34">
        <f>+IFERROR(VLOOKUP($A43,Hoja6!$A$3:$O$1124,8,FALSE),"")</f>
        <v>409</v>
      </c>
      <c r="E43" s="34">
        <f>+IFERROR(VLOOKUP($A43,Hoja6!$A$3:$O$1124,9,FALSE),"")</f>
        <v>72</v>
      </c>
      <c r="F43" s="135">
        <f>+IFERROR(VLOOKUP($A43,Hoja6!$A$3:$O$1124,10,FALSE),"")</f>
        <v>0.17603911980440098</v>
      </c>
      <c r="G43" s="34">
        <f>+IFERROR(VLOOKUP($A43,Hoja6!$A$3:$O$1124,11,FALSE),"")</f>
        <v>422</v>
      </c>
      <c r="H43" s="34">
        <f>+IFERROR(VLOOKUP($A43,Hoja6!$A$3:$O$1124,12,FALSE),"")</f>
        <v>91</v>
      </c>
      <c r="I43" s="135">
        <f>+IFERROR(VLOOKUP($A43,Hoja6!$A$3:$O$1124,13,FALSE),"")</f>
        <v>0.21563981042654029</v>
      </c>
      <c r="J43" s="34">
        <f>+IFERROR(VLOOKUP($A43,Hoja6!$A$3:$O$1124,14,FALSE),"")</f>
        <v>459</v>
      </c>
      <c r="K43" s="125">
        <f>+IFERROR(VLOOKUP($A43,Hoja6!$A$3:$O$1124,15,FALSE),"")</f>
        <v>83</v>
      </c>
      <c r="L43" s="164">
        <f>+IFERROR(VLOOKUP($A43,Hoja6!$A$3:$P$1124,16,FALSE),"")</f>
        <v>0.18082788671023964</v>
      </c>
      <c r="M43" s="34">
        <f>+IFERROR(VLOOKUP($A43,Hoja6!$A$3:$Y$1124,17,FALSE),"")</f>
        <v>429</v>
      </c>
      <c r="N43" s="125">
        <f>+IFERROR(VLOOKUP($A43,Hoja6!$A$3:$Y$1124,18,FALSE),"")</f>
        <v>79</v>
      </c>
      <c r="O43" s="164">
        <f>+IFERROR(VLOOKUP($A43,Hoja6!$A$3:$Y$1124,19,FALSE),"")</f>
        <v>0.18414918414918416</v>
      </c>
      <c r="P43" s="34">
        <f>+IFERROR(VLOOKUP($A43,Hoja6!$A$3:$Y$1124,20,FALSE),"")</f>
        <v>443</v>
      </c>
      <c r="Q43" s="125">
        <f>+IFERROR(VLOOKUP($A43,Hoja6!$A$3:$Y$1124,21,FALSE),"")</f>
        <v>104</v>
      </c>
      <c r="R43" s="164">
        <f>+IFERROR(VLOOKUP($A43,Hoja6!$A$3:$Y$1124,22,FALSE),"")</f>
        <v>0.23476297968397292</v>
      </c>
      <c r="S43" s="34">
        <f>+IFERROR(VLOOKUP($A43,Hoja6!$A$3:$ZY$1124,23,FALSE),"")</f>
        <v>493</v>
      </c>
      <c r="T43" s="125">
        <f>+IFERROR(VLOOKUP($A43,Hoja6!$A$3:$ZY$1124,24,FALSE),"")</f>
        <v>130</v>
      </c>
      <c r="U43" s="273">
        <f>+IFERROR(VLOOKUP($A43,Hoja6!$A$3:$ZY$1124,25,FALSE),"")</f>
        <v>0.26369168356997974</v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0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0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0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0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0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0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0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0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0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0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0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0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0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0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0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0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0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0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0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0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0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0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0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0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0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0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0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0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0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0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0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0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0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0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0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0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0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0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0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0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0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0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0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0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0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0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0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0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0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0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0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0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0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0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0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0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0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0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0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0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0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0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0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0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0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0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0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0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0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0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0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0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0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0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0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0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0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0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0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0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0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0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0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0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0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0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0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0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0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0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0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0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0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0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0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0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0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0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0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0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0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0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0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0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0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0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0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0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0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0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0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0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0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0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0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0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0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0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0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0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0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0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0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0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0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0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0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0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0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0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0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0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0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0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0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0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0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0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0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0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0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0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0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0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0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0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0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0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0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0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0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0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0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0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0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0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0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0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0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0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0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0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0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0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0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0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0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0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0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0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0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0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0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0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0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0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0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0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0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0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0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0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0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0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0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0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0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0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0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0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0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0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0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0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0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0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0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0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0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0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0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0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0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0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0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0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0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0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0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0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0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0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0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0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0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0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0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0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0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0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0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0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0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0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0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0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0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0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0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0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0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0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0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0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0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0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0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0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0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0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0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0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0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0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0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0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0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0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0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0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0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0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0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0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0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0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0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0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0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0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0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0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0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0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0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0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0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0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0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0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0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0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0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0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0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0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0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0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0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0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0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0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0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0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0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0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0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0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0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0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0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0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0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0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0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0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0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0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0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0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0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1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2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3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4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5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6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7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8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9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10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11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12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13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14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15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16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17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18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19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20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21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22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23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24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25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26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27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28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29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30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30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30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30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30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30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30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30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30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30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30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30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30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30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30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30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30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30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30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30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30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30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30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30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30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30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30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30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30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30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30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30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30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30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30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30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30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30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30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30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30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30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30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30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30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30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30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30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30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30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30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30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30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30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30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30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30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30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30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30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30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30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30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30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30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30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30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30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30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30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30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30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30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30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30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30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30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30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30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30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30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30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30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30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30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30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30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30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30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30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30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30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30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30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30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30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30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30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30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30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30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30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30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30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30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30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30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30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30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30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30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30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30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30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30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30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30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30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30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30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30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30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30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30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30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30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30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30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30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30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30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30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30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30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30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30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30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30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30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30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30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30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30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30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30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30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30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30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30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30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30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30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30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30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30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30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30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30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30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30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30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30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30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30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30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30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30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30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30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30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30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30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30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30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30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30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30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30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30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30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30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30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30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30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30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30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30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30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30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30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30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30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30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30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30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30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30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30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30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30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30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30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30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30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30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30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30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30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30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30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30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30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30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30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30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30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30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30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30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30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30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30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30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30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30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30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30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30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30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30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30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30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30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30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30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30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30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30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30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30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30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30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30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30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30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30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30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30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30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30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30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30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30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30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30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30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30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30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30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30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30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30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30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30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30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30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30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30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30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30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30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30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30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30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30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30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30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30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30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30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30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30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30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30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30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30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30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30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30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30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30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30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30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30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30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30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30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30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30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30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30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30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30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30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30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30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30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30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30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30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30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30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30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30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30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30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30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30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30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30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30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30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30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30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30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30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30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30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30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30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30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30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30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30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30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30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30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30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30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30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30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30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30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30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30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30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30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30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30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30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30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30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30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30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30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30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30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30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30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30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30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30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30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30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30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30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30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30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30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30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30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30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30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30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30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30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30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30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30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30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30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30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30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30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30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30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30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30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30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30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30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30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30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30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30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30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30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30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30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30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30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30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30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30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30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30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30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30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30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30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30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30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30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30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30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30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30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30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30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30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30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30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30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30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30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30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30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30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30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30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30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30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30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30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30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30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30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30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30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30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30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30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30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30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30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30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30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30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30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30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30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30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30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30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30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30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30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30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30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30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30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30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30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30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30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30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30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30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30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30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30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30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30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30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30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30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30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30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30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30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30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30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30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30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30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30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30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30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30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30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30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30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30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30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30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30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30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30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30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30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30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30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30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30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30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30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30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30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30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30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30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30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30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30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30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30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30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30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30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30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30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30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30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30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30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30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30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30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30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30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30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30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30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30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30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30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30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30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30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30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30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30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30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30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30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30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30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30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30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30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30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30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30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30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30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30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30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30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30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30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30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30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30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30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30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30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30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30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30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30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30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30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30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30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30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30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30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30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30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30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30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30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30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30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30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30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30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30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30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30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30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30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30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30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30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30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30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30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30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30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30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30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30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30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30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30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30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30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30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30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30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30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30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30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30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30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30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30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30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30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30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30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30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30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30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30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30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30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30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30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30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30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30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30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30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30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30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30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30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30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30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30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30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30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30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30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30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30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30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30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30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30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30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30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30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30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30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30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30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30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30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30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30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30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30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2022-07-19T17:11:38Z</dcterms:modified>
</cp:coreProperties>
</file>